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-1 CCMG\Bid Phase\Addendum\Addendum No. 1\Upload to Website\"/>
    </mc:Choice>
  </mc:AlternateContent>
  <xr:revisionPtr revIDLastSave="0" documentId="13_ncr:1_{7EB978CD-691C-4F7B-ABBA-726532BF726B}" xr6:coauthVersionLast="47" xr6:coauthVersionMax="47" xr10:uidLastSave="{00000000-0000-0000-0000-000000000000}"/>
  <bookViews>
    <workbookView xWindow="-120" yWindow="-120" windowWidth="38640" windowHeight="21120" xr2:uid="{68F49D16-7BD7-4531-BE1C-1ECCE5F77DFC}"/>
  </bookViews>
  <sheets>
    <sheet name="2026-1 CCMG" sheetId="1" r:id="rId1"/>
    <sheet name="Sheet1" sheetId="2" r:id="rId2"/>
  </sheets>
  <definedNames>
    <definedName name="_xlnm.Print_Area" localSheetId="0">'2026-1 CCMG'!$A$1:$K$140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" i="1" l="1"/>
  <c r="K137" i="1" l="1"/>
  <c r="K136" i="1"/>
  <c r="K135" i="1"/>
  <c r="K133" i="1"/>
  <c r="K132" i="1"/>
  <c r="K131" i="1"/>
  <c r="K130" i="1"/>
  <c r="K129" i="1"/>
  <c r="K128" i="1"/>
  <c r="K127" i="1"/>
  <c r="K126" i="1"/>
  <c r="K138" i="1" l="1"/>
  <c r="K139" i="1"/>
  <c r="K120" i="1" l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21" i="1" l="1"/>
  <c r="K122" i="1" s="1"/>
  <c r="E106" i="1"/>
  <c r="I68" i="1"/>
  <c r="I31" i="1"/>
  <c r="I26" i="1" l="1"/>
  <c r="I21" i="1"/>
  <c r="K12" i="1"/>
  <c r="K101" i="1" l="1"/>
  <c r="I99" i="1"/>
  <c r="K99" i="1" s="1"/>
  <c r="K96" i="1"/>
  <c r="I98" i="1"/>
  <c r="K98" i="1" s="1"/>
  <c r="E95" i="1"/>
  <c r="K10" i="1"/>
  <c r="K5" i="1"/>
  <c r="E3" i="1"/>
  <c r="K31" i="1"/>
  <c r="K32" i="1"/>
  <c r="I100" i="1" l="1"/>
  <c r="K100" i="1" s="1"/>
  <c r="I97" i="1"/>
  <c r="K97" i="1" s="1"/>
  <c r="I65" i="1"/>
  <c r="I42" i="1"/>
  <c r="I43" i="1"/>
  <c r="I44" i="1"/>
  <c r="K44" i="1" s="1"/>
  <c r="K70" i="1"/>
  <c r="I71" i="1"/>
  <c r="K71" i="1" s="1"/>
  <c r="I69" i="1"/>
  <c r="K69" i="1" s="1"/>
  <c r="K68" i="1"/>
  <c r="K102" i="1" l="1"/>
  <c r="K25" i="1"/>
  <c r="K27" i="1"/>
  <c r="K30" i="1"/>
  <c r="I29" i="1"/>
  <c r="K29" i="1" s="1"/>
  <c r="K28" i="1"/>
  <c r="K26" i="1"/>
  <c r="I23" i="1"/>
  <c r="K23" i="1" s="1"/>
  <c r="E19" i="1"/>
  <c r="K20" i="1"/>
  <c r="I24" i="1"/>
  <c r="K24" i="1" s="1"/>
  <c r="K91" i="1"/>
  <c r="I89" i="1"/>
  <c r="K89" i="1" s="1"/>
  <c r="K86" i="1"/>
  <c r="G85" i="1"/>
  <c r="I90" i="1" s="1"/>
  <c r="K90" i="1" s="1"/>
  <c r="E85" i="1"/>
  <c r="K81" i="1"/>
  <c r="I79" i="1"/>
  <c r="K79" i="1" s="1"/>
  <c r="K76" i="1"/>
  <c r="I80" i="1"/>
  <c r="K80" i="1" s="1"/>
  <c r="E75" i="1"/>
  <c r="K67" i="1"/>
  <c r="K66" i="1"/>
  <c r="K65" i="1"/>
  <c r="K64" i="1"/>
  <c r="I62" i="1"/>
  <c r="K62" i="1" s="1"/>
  <c r="K60" i="1"/>
  <c r="G59" i="1"/>
  <c r="E59" i="1"/>
  <c r="E49" i="1"/>
  <c r="K55" i="1"/>
  <c r="K54" i="1"/>
  <c r="K50" i="1"/>
  <c r="K6" i="1"/>
  <c r="K7" i="1"/>
  <c r="K8" i="1"/>
  <c r="K9" i="1"/>
  <c r="K11" i="1"/>
  <c r="K13" i="1"/>
  <c r="K14" i="1"/>
  <c r="K15" i="1"/>
  <c r="K14" i="2"/>
  <c r="I63" i="1" l="1"/>
  <c r="K63" i="1" s="1"/>
  <c r="K21" i="1"/>
  <c r="I22" i="1"/>
  <c r="K22" i="1" s="1"/>
  <c r="I87" i="1"/>
  <c r="K87" i="1" s="1"/>
  <c r="I88" i="1"/>
  <c r="K88" i="1" s="1"/>
  <c r="I77" i="1"/>
  <c r="K77" i="1" s="1"/>
  <c r="I78" i="1"/>
  <c r="K78" i="1" s="1"/>
  <c r="I61" i="1"/>
  <c r="K61" i="1" s="1"/>
  <c r="G49" i="1"/>
  <c r="I53" i="1" s="1"/>
  <c r="I52" i="1"/>
  <c r="K52" i="1" s="1"/>
  <c r="E3" i="2"/>
  <c r="K15" i="2"/>
  <c r="K13" i="2"/>
  <c r="K12" i="2"/>
  <c r="K11" i="2"/>
  <c r="K4" i="2"/>
  <c r="D3" i="2"/>
  <c r="K9" i="2" s="1"/>
  <c r="K82" i="1" l="1"/>
  <c r="K72" i="1"/>
  <c r="K92" i="1"/>
  <c r="K33" i="1"/>
  <c r="K53" i="1"/>
  <c r="I51" i="1"/>
  <c r="K51" i="1" s="1"/>
  <c r="K10" i="2"/>
  <c r="I7" i="2"/>
  <c r="K7" i="2" s="1"/>
  <c r="K56" i="1" l="1"/>
  <c r="I8" i="2"/>
  <c r="K8" i="2" s="1"/>
  <c r="I6" i="2"/>
  <c r="K6" i="2" s="1"/>
  <c r="I5" i="2"/>
  <c r="K5" i="2" s="1"/>
  <c r="J16" i="2" l="1"/>
  <c r="K16" i="2" s="1"/>
  <c r="K17" i="2" s="1"/>
  <c r="K45" i="1" l="1"/>
  <c r="K37" i="1"/>
  <c r="K43" i="1" l="1"/>
  <c r="I40" i="1"/>
  <c r="K40" i="1" s="1"/>
  <c r="K42" i="1"/>
  <c r="I39" i="1" l="1"/>
  <c r="K39" i="1" s="1"/>
  <c r="I38" i="1"/>
  <c r="K38" i="1" s="1"/>
  <c r="I41" i="1"/>
  <c r="K41" i="1" s="1"/>
  <c r="K46" i="1" l="1"/>
  <c r="K4" i="1"/>
  <c r="K16" i="1" s="1"/>
  <c r="K103" i="1" l="1"/>
  <c r="K140" i="1" s="1"/>
</calcChain>
</file>

<file path=xl/sharedStrings.xml><?xml version="1.0" encoding="utf-8"?>
<sst xmlns="http://schemas.openxmlformats.org/spreadsheetml/2006/main" count="387" uniqueCount="90">
  <si>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</si>
  <si>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</si>
  <si>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</si>
  <si>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</si>
  <si>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</si>
  <si>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</si>
  <si>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</si>
  <si>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</si>
  <si>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</si>
  <si>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</si>
  <si>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</si>
  <si>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</si>
  <si>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</si>
  <si>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</si>
  <si>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</si>
  <si>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</si>
  <si>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</si>
  <si>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</si>
  <si>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#53 Gravel Shoulders</t>
  </si>
  <si>
    <t>TOTAL FOR ITEM</t>
  </si>
  <si>
    <t>Sq Yards</t>
  </si>
  <si>
    <t>Line, Paint, Solid, Yellow 4"</t>
  </si>
  <si>
    <t>Line, Paint, Solid, White 4"</t>
  </si>
  <si>
    <t xml:space="preserve">Prep Cost (Mill) </t>
  </si>
  <si>
    <t>Asphalt Milling (2 inches)</t>
  </si>
  <si>
    <t>EC</t>
  </si>
  <si>
    <t>Line, Paint, Dashed, Yellow 4"</t>
  </si>
  <si>
    <t>Pavement Markings, Thermoplastic, White, Stop Bar, 24"</t>
  </si>
  <si>
    <t>County Road 6 from County Road 9 to County Road 11</t>
  </si>
  <si>
    <t>LF</t>
  </si>
  <si>
    <t>Pavement Markings, Thermoplastic, White, Straight-Right Combo Arrow</t>
  </si>
  <si>
    <t>EA</t>
  </si>
  <si>
    <t>Pavement Markings, Thermoplastic, White, Left Turn Arrow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</si>
  <si>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9.5 mm, Surface, Type C, 58S-28</t>
    </r>
  </si>
  <si>
    <t>Line, Paint, Solid, Double Yellow 4"</t>
  </si>
  <si>
    <t>Traffic Loop Replacement</t>
  </si>
  <si>
    <t>15% Contingency</t>
  </si>
  <si>
    <t>Milling, Asphalt, 4.5 IN</t>
  </si>
  <si>
    <t>Joint Adhesive</t>
  </si>
  <si>
    <t>Asphalt for Tack Coat</t>
  </si>
  <si>
    <t>Maintaining Traffic</t>
  </si>
  <si>
    <t>Line, Multi Component, Solid, White, 6 IN</t>
  </si>
  <si>
    <t>Transverse Marking, Multi-Component, Stop Line, White, 24 IN</t>
  </si>
  <si>
    <t>Line, Multi Component, Solid, Yellow, 6 IN</t>
  </si>
  <si>
    <t>Line, Multi Component, Broken, White, 6 IN</t>
  </si>
  <si>
    <t>Pavement Message Marking, Multi-Component, Lane Indication Arrow</t>
  </si>
  <si>
    <t>Transverse Marking, Multi Component, Crosshatch Line, Yellow, 24 IN</t>
  </si>
  <si>
    <t>County Road 36 from State Road 119 to County Road 19</t>
  </si>
  <si>
    <t>County Road 21 from County Road 36 to County Road 38</t>
  </si>
  <si>
    <t>County Road 31 from County Road 40 to County Road 42</t>
  </si>
  <si>
    <t>Brentwood Dr from Kensington Dr to County Road 42</t>
  </si>
  <si>
    <t>Ashbrooke Dr from Kensington to Brentwood Dr</t>
  </si>
  <si>
    <t>County Road 17 from County Road 32 to State Road 119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</si>
  <si>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</si>
  <si>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Milling, Asphalt, 2 IN</t>
  </si>
  <si>
    <t xml:space="preserve">Prep Cost (Grind) </t>
  </si>
  <si>
    <t xml:space="preserve">Asphalt Grinding Full Depth </t>
  </si>
  <si>
    <r>
      <t>275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</si>
  <si>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No. 2 Compacted Aggregate for Subgrade Treatment (Undistributed)</t>
  </si>
  <si>
    <t>No. 53 Compacted Aggregate for Subgrade Treatment (Undistributed)</t>
  </si>
  <si>
    <t>Geogrid for Subgrade Treatment (Undistributed)</t>
  </si>
  <si>
    <t>Excavation for Subgrade Treatment (Undistributed)</t>
  </si>
  <si>
    <t>CYS</t>
  </si>
  <si>
    <t>Topsoil</t>
  </si>
  <si>
    <t>Sawcut for Loop Detector and Sealant</t>
  </si>
  <si>
    <t>Signal Detector Housing</t>
  </si>
  <si>
    <t>County Road 17 from County Road 30 to Goshen City Limits</t>
  </si>
  <si>
    <t>Chadwick Ct from Brentwood Dr to End</t>
  </si>
  <si>
    <t>HMA, 19.0 mm, Intermediate, Type C, 58H-28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</si>
  <si>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C, 58H-28</t>
    </r>
  </si>
  <si>
    <t>HMA, 12.5 mm, Surface, Type C, 58H-28</t>
  </si>
  <si>
    <t>County Road 17 from County Road 28 to Elkhart County Limits</t>
  </si>
  <si>
    <t>TOTAL 2026-1 CCMG:</t>
  </si>
  <si>
    <t>TOTAL 2026-1 EC:</t>
  </si>
  <si>
    <t>Prep Cost</t>
  </si>
  <si>
    <t>ALT</t>
  </si>
  <si>
    <t>Karrington Kove - Cul-De-Sac Radius Repair</t>
  </si>
  <si>
    <t xml:space="preserve">Prep Cost </t>
  </si>
  <si>
    <t>Excavation, Common</t>
  </si>
  <si>
    <t>CYD</t>
  </si>
  <si>
    <r>
      <t>165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</si>
  <si>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r>
      <t>550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</si>
  <si>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PCCP, 8 IN</t>
  </si>
  <si>
    <t>Compacted Aggregate, No. 53 for Base</t>
  </si>
  <si>
    <t>No. 53 Gravel Shoulder</t>
  </si>
  <si>
    <t>Topsoil (Undistributed)</t>
  </si>
  <si>
    <t>Mulched Seeding, Type U (Undistributed)</t>
  </si>
  <si>
    <t>TOTAL 2026-1 CCMG + EC + ALT:</t>
  </si>
  <si>
    <t>TOTAL 2026-1 ALT:</t>
  </si>
  <si>
    <t>Concrete Curb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</si>
</sst>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vertAlign val="superscript"/>
      <sz val="16"/>
      <name val="Arial"/>
      <family val="2"/>
    </font>
    <font>
      <b/>
      <sz val="16"/>
      <name val="Arial"/>
      <family val="2"/>
    </font>
    <font>
      <sz val="22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0" applyNumberFormat="1" applyFont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 hidden="1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 applyProtection="1">
      <alignment vertical="center"/>
      <protection locked="0"/>
    </xf>
    <xf numFmtId="43" fontId="12" fillId="0" borderId="0" xfId="2" applyFont="1"/>
    <xf numFmtId="43" fontId="12" fillId="0" borderId="0" xfId="2" applyFont="1" applyAlignment="1" applyProtection="1">
      <alignment vertical="center"/>
      <protection locked="0"/>
    </xf>
    <xf numFmtId="43" fontId="12" fillId="0" borderId="0" xfId="0" applyNumberFormat="1" applyFont="1" applyAlignment="1" applyProtection="1">
      <alignment vertical="center"/>
      <protection locked="0"/>
    </xf>
    <xf numFmtId="0" fontId="13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13" fillId="0" borderId="4" xfId="0" applyNumberFormat="1" applyFont="1" applyBorder="1" applyAlignment="1" applyProtection="1">
      <alignment horizontal="right" vertical="center"/>
      <protection locked="0"/>
    </xf>
    <xf numFmtId="165" fontId="13" fillId="0" borderId="4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2" fontId="11" fillId="2" borderId="1" xfId="0" applyNumberFormat="1" applyFont="1" applyFill="1" applyBorder="1" applyAlignment="1" applyProtection="1">
      <alignment vertical="center"/>
      <protection locked="0" hidden="1"/>
    </xf>
    <xf numFmtId="2" fontId="11" fillId="2" borderId="2" xfId="0" applyNumberFormat="1" applyFont="1" applyFill="1" applyBorder="1" applyAlignment="1" applyProtection="1">
      <alignment vertical="center"/>
      <protection locked="0" hidden="1"/>
    </xf>
    <xf numFmtId="164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1" fillId="2" borderId="2" xfId="0" applyNumberFormat="1" applyFont="1" applyFill="1" applyBorder="1" applyAlignment="1" applyProtection="1">
      <alignment horizontal="left" vertical="center"/>
      <protection locked="0" hidden="1"/>
    </xf>
    <xf numFmtId="4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5" fillId="3" borderId="4" xfId="0" applyFont="1" applyFill="1" applyBorder="1" applyAlignment="1" applyProtection="1">
      <alignment horizontal="center" vertical="center"/>
      <protection locked="0" hidden="1"/>
    </xf>
    <xf numFmtId="2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3" fontId="13" fillId="0" borderId="4" xfId="0" applyNumberFormat="1" applyFont="1" applyBorder="1" applyAlignment="1" applyProtection="1">
      <alignment horizontal="center" vertical="center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hidden="1"/>
    </xf>
    <xf numFmtId="4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right" vertical="center"/>
      <protection locked="0" hidden="1"/>
    </xf>
    <xf numFmtId="2" fontId="11" fillId="0" borderId="0" xfId="0" applyNumberFormat="1" applyFont="1" applyAlignment="1" applyProtection="1">
      <alignment vertical="center"/>
      <protection locked="0" hidden="1"/>
    </xf>
    <xf numFmtId="164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horizontal="center" vertical="center"/>
      <protection locked="0" hidden="1"/>
    </xf>
    <xf numFmtId="165" fontId="11" fillId="0" borderId="0" xfId="0" applyNumberFormat="1" applyFont="1" applyAlignment="1" applyProtection="1">
      <alignment horizontal="right" vertical="center"/>
      <protection locked="0" hidden="1"/>
    </xf>
    <xf numFmtId="165" fontId="16" fillId="2" borderId="2" xfId="0" applyNumberFormat="1" applyFont="1" applyFill="1" applyBorder="1" applyAlignment="1" applyProtection="1">
      <alignment horizontal="left" vertical="center"/>
      <protection locked="0" hidden="1"/>
    </xf>
    <xf numFmtId="4" fontId="16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3" fillId="0" borderId="3" xfId="0" applyNumberFormat="1" applyFont="1" applyBorder="1" applyAlignment="1" applyProtection="1">
      <alignment horizontal="right" vertical="center"/>
      <protection locked="0"/>
    </xf>
    <xf numFmtId="2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 hidden="1"/>
    </xf>
    <xf numFmtId="165" fontId="18" fillId="0" borderId="7" xfId="1" applyNumberFormat="1" applyFont="1" applyBorder="1" applyAlignment="1" applyProtection="1">
      <alignment horizontal="right" vertical="center"/>
      <protection locked="0" hidden="1"/>
    </xf>
    <xf numFmtId="165" fontId="20" fillId="0" borderId="7" xfId="1" applyNumberFormat="1" applyFont="1" applyBorder="1" applyAlignment="1" applyProtection="1">
      <alignment horizontal="right" vertical="center"/>
      <protection locked="0" hidden="1"/>
    </xf>
    <xf numFmtId="0" fontId="17" fillId="6" borderId="1" xfId="0" applyFont="1" applyFill="1" applyBorder="1" applyAlignment="1" applyProtection="1">
      <alignment horizontal="right" vertical="center"/>
      <protection locked="0" hidden="1"/>
    </xf>
    <xf numFmtId="0" fontId="17" fillId="6" borderId="2" xfId="0" applyFont="1" applyFill="1" applyBorder="1" applyAlignment="1" applyProtection="1">
      <alignment horizontal="right" vertical="center"/>
      <protection locked="0" hidden="1"/>
    </xf>
    <xf numFmtId="0" fontId="17" fillId="6" borderId="3" xfId="0" applyFont="1" applyFill="1" applyBorder="1" applyAlignment="1" applyProtection="1">
      <alignment horizontal="right" vertical="center"/>
      <protection locked="0" hidden="1"/>
    </xf>
    <xf numFmtId="0" fontId="19" fillId="6" borderId="1" xfId="0" applyFont="1" applyFill="1" applyBorder="1" applyAlignment="1" applyProtection="1">
      <alignment horizontal="right" vertical="center"/>
      <protection locked="0" hidden="1"/>
    </xf>
    <xf numFmtId="0" fontId="19" fillId="6" borderId="2" xfId="0" applyFont="1" applyFill="1" applyBorder="1" applyAlignment="1" applyProtection="1">
      <alignment horizontal="right" vertical="center"/>
      <protection locked="0" hidden="1"/>
    </xf>
    <xf numFmtId="0" fontId="19" fillId="6" borderId="3" xfId="0" applyFont="1" applyFill="1" applyBorder="1" applyAlignment="1" applyProtection="1">
      <alignment horizontal="right" vertical="center"/>
      <protection locked="0" hidden="1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3" fillId="5" borderId="1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 applyProtection="1">
      <alignment horizontal="right" vertical="center"/>
      <protection locked="0"/>
    </xf>
    <xf numFmtId="0" fontId="13" fillId="5" borderId="3" xfId="0" applyFont="1" applyFill="1" applyBorder="1" applyAlignment="1" applyProtection="1">
      <alignment horizontal="right" vertical="center"/>
      <protection locked="0"/>
    </xf>
    <xf numFmtId="0" fontId="17" fillId="6" borderId="0" xfId="0" applyFont="1" applyFill="1" applyAlignment="1" applyProtection="1">
      <alignment horizontal="right" vertical="center"/>
      <protection locked="0" hidden="1"/>
    </xf>
    <xf numFmtId="0" fontId="17" fillId="6" borderId="8" xfId="0" applyFont="1" applyFill="1" applyBorder="1" applyAlignment="1" applyProtection="1">
      <alignment horizontal="right" vertical="center"/>
      <protection locked="0" hidden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O140"/>
  <sheetViews>
    <sheetView tabSelected="1" zoomScale="70" zoomScaleNormal="70" zoomScaleSheetLayoutView="55" zoomScalePageLayoutView="38" workbookViewId="0">
      <selection activeCell="K141" sqref="K141"/>
    </sheetView>
  </sheetViews>
  <sheetFormatPr defaultRowHeight="35.1" customHeight="1" x14ac:dyDescent="0.35"/>
  <cols>
    <col min="1" max="1" width="12.42578125" style="43" customWidth="1"/>
    <col min="2" max="2" width="13" style="43" customWidth="1"/>
    <col min="3" max="3" width="97.42578125" style="44" customWidth="1"/>
    <col min="4" max="4" width="17.7109375" style="64" customWidth="1"/>
    <col min="5" max="5" width="13.140625" style="64" customWidth="1"/>
    <col min="6" max="6" width="14.5703125" style="65" bestFit="1" customWidth="1"/>
    <col min="7" max="7" width="17" style="66" customWidth="1"/>
    <col min="8" max="8" width="10" style="66" customWidth="1"/>
    <col min="9" max="9" width="17" style="67" customWidth="1"/>
    <col min="10" max="10" width="19.42578125" style="68" bestFit="1" customWidth="1"/>
    <col min="11" max="11" width="29.42578125" style="63" customWidth="1"/>
    <col min="12" max="12" width="10.85546875" style="31" bestFit="1" customWidth="1"/>
    <col min="13" max="13" width="23.7109375" style="31" customWidth="1"/>
    <col min="14" max="14" width="25.140625" style="32" bestFit="1" customWidth="1"/>
    <col min="15" max="15" width="23.85546875" style="32" bestFit="1" customWidth="1"/>
    <col min="16" max="16" width="20.42578125" style="32" bestFit="1" customWidth="1"/>
    <col min="17" max="17" width="11.28515625" style="32" bestFit="1" customWidth="1"/>
    <col min="18" max="18" width="15.85546875" style="32" bestFit="1" customWidth="1"/>
    <col min="19" max="228" width="9.140625" style="32"/>
    <col min="229" max="229" width="10.140625" style="32" customWidth="1"/>
    <col min="230" max="230" width="49.5703125" style="32" bestFit="1" customWidth="1"/>
    <col min="231" max="231" width="23.85546875" style="32" bestFit="1" customWidth="1"/>
    <col min="232" max="232" width="11.140625" style="32" bestFit="1" customWidth="1"/>
    <col min="233" max="233" width="9.42578125" style="32" customWidth="1"/>
    <col min="234" max="234" width="16.140625" style="32" bestFit="1" customWidth="1"/>
    <col min="235" max="235" width="14.85546875" style="32" bestFit="1" customWidth="1"/>
    <col min="236" max="236" width="22.85546875" style="32" bestFit="1" customWidth="1"/>
    <col min="237" max="237" width="12.5703125" style="32" customWidth="1"/>
    <col min="238" max="238" width="19.140625" style="32" customWidth="1"/>
    <col min="239" max="239" width="17.140625" style="32" customWidth="1"/>
    <col min="240" max="240" width="18.5703125" style="32" customWidth="1"/>
    <col min="241" max="241" width="25" style="32" customWidth="1"/>
    <col min="242" max="242" width="41.42578125" style="32" customWidth="1"/>
    <col min="243" max="484" width="9.140625" style="32"/>
    <col min="485" max="485" width="10.140625" style="32" customWidth="1"/>
    <col min="486" max="486" width="49.5703125" style="32" bestFit="1" customWidth="1"/>
    <col min="487" max="487" width="23.85546875" style="32" bestFit="1" customWidth="1"/>
    <col min="488" max="488" width="11.140625" style="32" bestFit="1" customWidth="1"/>
    <col min="489" max="489" width="9.42578125" style="32" customWidth="1"/>
    <col min="490" max="490" width="16.140625" style="32" bestFit="1" customWidth="1"/>
    <col min="491" max="491" width="14.85546875" style="32" bestFit="1" customWidth="1"/>
    <col min="492" max="492" width="22.85546875" style="32" bestFit="1" customWidth="1"/>
    <col min="493" max="493" width="12.5703125" style="32" customWidth="1"/>
    <col min="494" max="494" width="19.140625" style="32" customWidth="1"/>
    <col min="495" max="495" width="17.140625" style="32" customWidth="1"/>
    <col min="496" max="496" width="18.5703125" style="32" customWidth="1"/>
    <col min="497" max="497" width="25" style="32" customWidth="1"/>
    <col min="498" max="498" width="41.42578125" style="32" customWidth="1"/>
    <col min="499" max="740" width="9.140625" style="32"/>
    <col min="741" max="741" width="10.140625" style="32" customWidth="1"/>
    <col min="742" max="742" width="49.5703125" style="32" bestFit="1" customWidth="1"/>
    <col min="743" max="743" width="23.85546875" style="32" bestFit="1" customWidth="1"/>
    <col min="744" max="744" width="11.140625" style="32" bestFit="1" customWidth="1"/>
    <col min="745" max="745" width="9.42578125" style="32" customWidth="1"/>
    <col min="746" max="746" width="16.140625" style="32" bestFit="1" customWidth="1"/>
    <col min="747" max="747" width="14.85546875" style="32" bestFit="1" customWidth="1"/>
    <col min="748" max="748" width="22.85546875" style="32" bestFit="1" customWidth="1"/>
    <col min="749" max="749" width="12.5703125" style="32" customWidth="1"/>
    <col min="750" max="750" width="19.140625" style="32" customWidth="1"/>
    <col min="751" max="751" width="17.140625" style="32" customWidth="1"/>
    <col min="752" max="752" width="18.5703125" style="32" customWidth="1"/>
    <col min="753" max="753" width="25" style="32" customWidth="1"/>
    <col min="754" max="754" width="41.42578125" style="32" customWidth="1"/>
    <col min="755" max="996" width="9.140625" style="32"/>
    <col min="997" max="997" width="10.140625" style="32" customWidth="1"/>
    <col min="998" max="998" width="49.5703125" style="32" bestFit="1" customWidth="1"/>
    <col min="999" max="999" width="23.85546875" style="32" bestFit="1" customWidth="1"/>
    <col min="1000" max="1000" width="11.140625" style="32" bestFit="1" customWidth="1"/>
    <col min="1001" max="1001" width="9.42578125" style="32" customWidth="1"/>
    <col min="1002" max="1002" width="16.140625" style="32" bestFit="1" customWidth="1"/>
    <col min="1003" max="1003" width="14.85546875" style="32" bestFit="1" customWidth="1"/>
    <col min="1004" max="1004" width="22.85546875" style="32" bestFit="1" customWidth="1"/>
    <col min="1005" max="1005" width="12.5703125" style="32" customWidth="1"/>
    <col min="1006" max="1006" width="19.140625" style="32" customWidth="1"/>
    <col min="1007" max="1007" width="17.140625" style="32" customWidth="1"/>
    <col min="1008" max="1008" width="18.5703125" style="32" customWidth="1"/>
    <col min="1009" max="1009" width="25" style="32" customWidth="1"/>
    <col min="1010" max="1010" width="41.42578125" style="32" customWidth="1"/>
    <col min="1011" max="1252" width="9.140625" style="32"/>
    <col min="1253" max="1253" width="10.140625" style="32" customWidth="1"/>
    <col min="1254" max="1254" width="49.5703125" style="32" bestFit="1" customWidth="1"/>
    <col min="1255" max="1255" width="23.85546875" style="32" bestFit="1" customWidth="1"/>
    <col min="1256" max="1256" width="11.140625" style="32" bestFit="1" customWidth="1"/>
    <col min="1257" max="1257" width="9.42578125" style="32" customWidth="1"/>
    <col min="1258" max="1258" width="16.140625" style="32" bestFit="1" customWidth="1"/>
    <col min="1259" max="1259" width="14.85546875" style="32" bestFit="1" customWidth="1"/>
    <col min="1260" max="1260" width="22.85546875" style="32" bestFit="1" customWidth="1"/>
    <col min="1261" max="1261" width="12.5703125" style="32" customWidth="1"/>
    <col min="1262" max="1262" width="19.140625" style="32" customWidth="1"/>
    <col min="1263" max="1263" width="17.140625" style="32" customWidth="1"/>
    <col min="1264" max="1264" width="18.5703125" style="32" customWidth="1"/>
    <col min="1265" max="1265" width="25" style="32" customWidth="1"/>
    <col min="1266" max="1266" width="41.42578125" style="32" customWidth="1"/>
    <col min="1267" max="1508" width="9.140625" style="32"/>
    <col min="1509" max="1509" width="10.140625" style="32" customWidth="1"/>
    <col min="1510" max="1510" width="49.5703125" style="32" bestFit="1" customWidth="1"/>
    <col min="1511" max="1511" width="23.85546875" style="32" bestFit="1" customWidth="1"/>
    <col min="1512" max="1512" width="11.140625" style="32" bestFit="1" customWidth="1"/>
    <col min="1513" max="1513" width="9.42578125" style="32" customWidth="1"/>
    <col min="1514" max="1514" width="16.140625" style="32" bestFit="1" customWidth="1"/>
    <col min="1515" max="1515" width="14.85546875" style="32" bestFit="1" customWidth="1"/>
    <col min="1516" max="1516" width="22.85546875" style="32" bestFit="1" customWidth="1"/>
    <col min="1517" max="1517" width="12.5703125" style="32" customWidth="1"/>
    <col min="1518" max="1518" width="19.140625" style="32" customWidth="1"/>
    <col min="1519" max="1519" width="17.140625" style="32" customWidth="1"/>
    <col min="1520" max="1520" width="18.5703125" style="32" customWidth="1"/>
    <col min="1521" max="1521" width="25" style="32" customWidth="1"/>
    <col min="1522" max="1522" width="41.42578125" style="32" customWidth="1"/>
    <col min="1523" max="1764" width="9.140625" style="32"/>
    <col min="1765" max="1765" width="10.140625" style="32" customWidth="1"/>
    <col min="1766" max="1766" width="49.5703125" style="32" bestFit="1" customWidth="1"/>
    <col min="1767" max="1767" width="23.85546875" style="32" bestFit="1" customWidth="1"/>
    <col min="1768" max="1768" width="11.140625" style="32" bestFit="1" customWidth="1"/>
    <col min="1769" max="1769" width="9.42578125" style="32" customWidth="1"/>
    <col min="1770" max="1770" width="16.140625" style="32" bestFit="1" customWidth="1"/>
    <col min="1771" max="1771" width="14.85546875" style="32" bestFit="1" customWidth="1"/>
    <col min="1772" max="1772" width="22.85546875" style="32" bestFit="1" customWidth="1"/>
    <col min="1773" max="1773" width="12.5703125" style="32" customWidth="1"/>
    <col min="1774" max="1774" width="19.140625" style="32" customWidth="1"/>
    <col min="1775" max="1775" width="17.140625" style="32" customWidth="1"/>
    <col min="1776" max="1776" width="18.5703125" style="32" customWidth="1"/>
    <col min="1777" max="1777" width="25" style="32" customWidth="1"/>
    <col min="1778" max="1778" width="41.42578125" style="32" customWidth="1"/>
    <col min="1779" max="2020" width="9.140625" style="32"/>
    <col min="2021" max="2021" width="10.140625" style="32" customWidth="1"/>
    <col min="2022" max="2022" width="49.5703125" style="32" bestFit="1" customWidth="1"/>
    <col min="2023" max="2023" width="23.85546875" style="32" bestFit="1" customWidth="1"/>
    <col min="2024" max="2024" width="11.140625" style="32" bestFit="1" customWidth="1"/>
    <col min="2025" max="2025" width="9.42578125" style="32" customWidth="1"/>
    <col min="2026" max="2026" width="16.140625" style="32" bestFit="1" customWidth="1"/>
    <col min="2027" max="2027" width="14.85546875" style="32" bestFit="1" customWidth="1"/>
    <col min="2028" max="2028" width="22.85546875" style="32" bestFit="1" customWidth="1"/>
    <col min="2029" max="2029" width="12.5703125" style="32" customWidth="1"/>
    <col min="2030" max="2030" width="19.140625" style="32" customWidth="1"/>
    <col min="2031" max="2031" width="17.140625" style="32" customWidth="1"/>
    <col min="2032" max="2032" width="18.5703125" style="32" customWidth="1"/>
    <col min="2033" max="2033" width="25" style="32" customWidth="1"/>
    <col min="2034" max="2034" width="41.42578125" style="32" customWidth="1"/>
    <col min="2035" max="2276" width="9.140625" style="32"/>
    <col min="2277" max="2277" width="10.140625" style="32" customWidth="1"/>
    <col min="2278" max="2278" width="49.5703125" style="32" bestFit="1" customWidth="1"/>
    <col min="2279" max="2279" width="23.85546875" style="32" bestFit="1" customWidth="1"/>
    <col min="2280" max="2280" width="11.140625" style="32" bestFit="1" customWidth="1"/>
    <col min="2281" max="2281" width="9.42578125" style="32" customWidth="1"/>
    <col min="2282" max="2282" width="16.140625" style="32" bestFit="1" customWidth="1"/>
    <col min="2283" max="2283" width="14.85546875" style="32" bestFit="1" customWidth="1"/>
    <col min="2284" max="2284" width="22.85546875" style="32" bestFit="1" customWidth="1"/>
    <col min="2285" max="2285" width="12.5703125" style="32" customWidth="1"/>
    <col min="2286" max="2286" width="19.140625" style="32" customWidth="1"/>
    <col min="2287" max="2287" width="17.140625" style="32" customWidth="1"/>
    <col min="2288" max="2288" width="18.5703125" style="32" customWidth="1"/>
    <col min="2289" max="2289" width="25" style="32" customWidth="1"/>
    <col min="2290" max="2290" width="41.42578125" style="32" customWidth="1"/>
    <col min="2291" max="2532" width="9.140625" style="32"/>
    <col min="2533" max="2533" width="10.140625" style="32" customWidth="1"/>
    <col min="2534" max="2534" width="49.5703125" style="32" bestFit="1" customWidth="1"/>
    <col min="2535" max="2535" width="23.85546875" style="32" bestFit="1" customWidth="1"/>
    <col min="2536" max="2536" width="11.140625" style="32" bestFit="1" customWidth="1"/>
    <col min="2537" max="2537" width="9.42578125" style="32" customWidth="1"/>
    <col min="2538" max="2538" width="16.140625" style="32" bestFit="1" customWidth="1"/>
    <col min="2539" max="2539" width="14.85546875" style="32" bestFit="1" customWidth="1"/>
    <col min="2540" max="2540" width="22.85546875" style="32" bestFit="1" customWidth="1"/>
    <col min="2541" max="2541" width="12.5703125" style="32" customWidth="1"/>
    <col min="2542" max="2542" width="19.140625" style="32" customWidth="1"/>
    <col min="2543" max="2543" width="17.140625" style="32" customWidth="1"/>
    <col min="2544" max="2544" width="18.5703125" style="32" customWidth="1"/>
    <col min="2545" max="2545" width="25" style="32" customWidth="1"/>
    <col min="2546" max="2546" width="41.42578125" style="32" customWidth="1"/>
    <col min="2547" max="2788" width="9.140625" style="32"/>
    <col min="2789" max="2789" width="10.140625" style="32" customWidth="1"/>
    <col min="2790" max="2790" width="49.5703125" style="32" bestFit="1" customWidth="1"/>
    <col min="2791" max="2791" width="23.85546875" style="32" bestFit="1" customWidth="1"/>
    <col min="2792" max="2792" width="11.140625" style="32" bestFit="1" customWidth="1"/>
    <col min="2793" max="2793" width="9.42578125" style="32" customWidth="1"/>
    <col min="2794" max="2794" width="16.140625" style="32" bestFit="1" customWidth="1"/>
    <col min="2795" max="2795" width="14.85546875" style="32" bestFit="1" customWidth="1"/>
    <col min="2796" max="2796" width="22.85546875" style="32" bestFit="1" customWidth="1"/>
    <col min="2797" max="2797" width="12.5703125" style="32" customWidth="1"/>
    <col min="2798" max="2798" width="19.140625" style="32" customWidth="1"/>
    <col min="2799" max="2799" width="17.140625" style="32" customWidth="1"/>
    <col min="2800" max="2800" width="18.5703125" style="32" customWidth="1"/>
    <col min="2801" max="2801" width="25" style="32" customWidth="1"/>
    <col min="2802" max="2802" width="41.42578125" style="32" customWidth="1"/>
    <col min="2803" max="3044" width="9.140625" style="32"/>
    <col min="3045" max="3045" width="10.140625" style="32" customWidth="1"/>
    <col min="3046" max="3046" width="49.5703125" style="32" bestFit="1" customWidth="1"/>
    <col min="3047" max="3047" width="23.85546875" style="32" bestFit="1" customWidth="1"/>
    <col min="3048" max="3048" width="11.140625" style="32" bestFit="1" customWidth="1"/>
    <col min="3049" max="3049" width="9.42578125" style="32" customWidth="1"/>
    <col min="3050" max="3050" width="16.140625" style="32" bestFit="1" customWidth="1"/>
    <col min="3051" max="3051" width="14.85546875" style="32" bestFit="1" customWidth="1"/>
    <col min="3052" max="3052" width="22.85546875" style="32" bestFit="1" customWidth="1"/>
    <col min="3053" max="3053" width="12.5703125" style="32" customWidth="1"/>
    <col min="3054" max="3054" width="19.140625" style="32" customWidth="1"/>
    <col min="3055" max="3055" width="17.140625" style="32" customWidth="1"/>
    <col min="3056" max="3056" width="18.5703125" style="32" customWidth="1"/>
    <col min="3057" max="3057" width="25" style="32" customWidth="1"/>
    <col min="3058" max="3058" width="41.42578125" style="32" customWidth="1"/>
    <col min="3059" max="3300" width="9.140625" style="32"/>
    <col min="3301" max="3301" width="10.140625" style="32" customWidth="1"/>
    <col min="3302" max="3302" width="49.5703125" style="32" bestFit="1" customWidth="1"/>
    <col min="3303" max="3303" width="23.85546875" style="32" bestFit="1" customWidth="1"/>
    <col min="3304" max="3304" width="11.140625" style="32" bestFit="1" customWidth="1"/>
    <col min="3305" max="3305" width="9.42578125" style="32" customWidth="1"/>
    <col min="3306" max="3306" width="16.140625" style="32" bestFit="1" customWidth="1"/>
    <col min="3307" max="3307" width="14.85546875" style="32" bestFit="1" customWidth="1"/>
    <col min="3308" max="3308" width="22.85546875" style="32" bestFit="1" customWidth="1"/>
    <col min="3309" max="3309" width="12.5703125" style="32" customWidth="1"/>
    <col min="3310" max="3310" width="19.140625" style="32" customWidth="1"/>
    <col min="3311" max="3311" width="17.140625" style="32" customWidth="1"/>
    <col min="3312" max="3312" width="18.5703125" style="32" customWidth="1"/>
    <col min="3313" max="3313" width="25" style="32" customWidth="1"/>
    <col min="3314" max="3314" width="41.42578125" style="32" customWidth="1"/>
    <col min="3315" max="3556" width="9.140625" style="32"/>
    <col min="3557" max="3557" width="10.140625" style="32" customWidth="1"/>
    <col min="3558" max="3558" width="49.5703125" style="32" bestFit="1" customWidth="1"/>
    <col min="3559" max="3559" width="23.85546875" style="32" bestFit="1" customWidth="1"/>
    <col min="3560" max="3560" width="11.140625" style="32" bestFit="1" customWidth="1"/>
    <col min="3561" max="3561" width="9.42578125" style="32" customWidth="1"/>
    <col min="3562" max="3562" width="16.140625" style="32" bestFit="1" customWidth="1"/>
    <col min="3563" max="3563" width="14.85546875" style="32" bestFit="1" customWidth="1"/>
    <col min="3564" max="3564" width="22.85546875" style="32" bestFit="1" customWidth="1"/>
    <col min="3565" max="3565" width="12.5703125" style="32" customWidth="1"/>
    <col min="3566" max="3566" width="19.140625" style="32" customWidth="1"/>
    <col min="3567" max="3567" width="17.140625" style="32" customWidth="1"/>
    <col min="3568" max="3568" width="18.5703125" style="32" customWidth="1"/>
    <col min="3569" max="3569" width="25" style="32" customWidth="1"/>
    <col min="3570" max="3570" width="41.42578125" style="32" customWidth="1"/>
    <col min="3571" max="3812" width="9.140625" style="32"/>
    <col min="3813" max="3813" width="10.140625" style="32" customWidth="1"/>
    <col min="3814" max="3814" width="49.5703125" style="32" bestFit="1" customWidth="1"/>
    <col min="3815" max="3815" width="23.85546875" style="32" bestFit="1" customWidth="1"/>
    <col min="3816" max="3816" width="11.140625" style="32" bestFit="1" customWidth="1"/>
    <col min="3817" max="3817" width="9.42578125" style="32" customWidth="1"/>
    <col min="3818" max="3818" width="16.140625" style="32" bestFit="1" customWidth="1"/>
    <col min="3819" max="3819" width="14.85546875" style="32" bestFit="1" customWidth="1"/>
    <col min="3820" max="3820" width="22.85546875" style="32" bestFit="1" customWidth="1"/>
    <col min="3821" max="3821" width="12.5703125" style="32" customWidth="1"/>
    <col min="3822" max="3822" width="19.140625" style="32" customWidth="1"/>
    <col min="3823" max="3823" width="17.140625" style="32" customWidth="1"/>
    <col min="3824" max="3824" width="18.5703125" style="32" customWidth="1"/>
    <col min="3825" max="3825" width="25" style="32" customWidth="1"/>
    <col min="3826" max="3826" width="41.42578125" style="32" customWidth="1"/>
    <col min="3827" max="4068" width="9.140625" style="32"/>
    <col min="4069" max="4069" width="10.140625" style="32" customWidth="1"/>
    <col min="4070" max="4070" width="49.5703125" style="32" bestFit="1" customWidth="1"/>
    <col min="4071" max="4071" width="23.85546875" style="32" bestFit="1" customWidth="1"/>
    <col min="4072" max="4072" width="11.140625" style="32" bestFit="1" customWidth="1"/>
    <col min="4073" max="4073" width="9.42578125" style="32" customWidth="1"/>
    <col min="4074" max="4074" width="16.140625" style="32" bestFit="1" customWidth="1"/>
    <col min="4075" max="4075" width="14.85546875" style="32" bestFit="1" customWidth="1"/>
    <col min="4076" max="4076" width="22.85546875" style="32" bestFit="1" customWidth="1"/>
    <col min="4077" max="4077" width="12.5703125" style="32" customWidth="1"/>
    <col min="4078" max="4078" width="19.140625" style="32" customWidth="1"/>
    <col min="4079" max="4079" width="17.140625" style="32" customWidth="1"/>
    <col min="4080" max="4080" width="18.5703125" style="32" customWidth="1"/>
    <col min="4081" max="4081" width="25" style="32" customWidth="1"/>
    <col min="4082" max="4082" width="41.42578125" style="32" customWidth="1"/>
    <col min="4083" max="4324" width="9.140625" style="32"/>
    <col min="4325" max="4325" width="10.140625" style="32" customWidth="1"/>
    <col min="4326" max="4326" width="49.5703125" style="32" bestFit="1" customWidth="1"/>
    <col min="4327" max="4327" width="23.85546875" style="32" bestFit="1" customWidth="1"/>
    <col min="4328" max="4328" width="11.140625" style="32" bestFit="1" customWidth="1"/>
    <col min="4329" max="4329" width="9.42578125" style="32" customWidth="1"/>
    <col min="4330" max="4330" width="16.140625" style="32" bestFit="1" customWidth="1"/>
    <col min="4331" max="4331" width="14.85546875" style="32" bestFit="1" customWidth="1"/>
    <col min="4332" max="4332" width="22.85546875" style="32" bestFit="1" customWidth="1"/>
    <col min="4333" max="4333" width="12.5703125" style="32" customWidth="1"/>
    <col min="4334" max="4334" width="19.140625" style="32" customWidth="1"/>
    <col min="4335" max="4335" width="17.140625" style="32" customWidth="1"/>
    <col min="4336" max="4336" width="18.5703125" style="32" customWidth="1"/>
    <col min="4337" max="4337" width="25" style="32" customWidth="1"/>
    <col min="4338" max="4338" width="41.42578125" style="32" customWidth="1"/>
    <col min="4339" max="4580" width="9.140625" style="32"/>
    <col min="4581" max="4581" width="10.140625" style="32" customWidth="1"/>
    <col min="4582" max="4582" width="49.5703125" style="32" bestFit="1" customWidth="1"/>
    <col min="4583" max="4583" width="23.85546875" style="32" bestFit="1" customWidth="1"/>
    <col min="4584" max="4584" width="11.140625" style="32" bestFit="1" customWidth="1"/>
    <col min="4585" max="4585" width="9.42578125" style="32" customWidth="1"/>
    <col min="4586" max="4586" width="16.140625" style="32" bestFit="1" customWidth="1"/>
    <col min="4587" max="4587" width="14.85546875" style="32" bestFit="1" customWidth="1"/>
    <col min="4588" max="4588" width="22.85546875" style="32" bestFit="1" customWidth="1"/>
    <col min="4589" max="4589" width="12.5703125" style="32" customWidth="1"/>
    <col min="4590" max="4590" width="19.140625" style="32" customWidth="1"/>
    <col min="4591" max="4591" width="17.140625" style="32" customWidth="1"/>
    <col min="4592" max="4592" width="18.5703125" style="32" customWidth="1"/>
    <col min="4593" max="4593" width="25" style="32" customWidth="1"/>
    <col min="4594" max="4594" width="41.42578125" style="32" customWidth="1"/>
    <col min="4595" max="4836" width="9.140625" style="32"/>
    <col min="4837" max="4837" width="10.140625" style="32" customWidth="1"/>
    <col min="4838" max="4838" width="49.5703125" style="32" bestFit="1" customWidth="1"/>
    <col min="4839" max="4839" width="23.85546875" style="32" bestFit="1" customWidth="1"/>
    <col min="4840" max="4840" width="11.140625" style="32" bestFit="1" customWidth="1"/>
    <col min="4841" max="4841" width="9.42578125" style="32" customWidth="1"/>
    <col min="4842" max="4842" width="16.140625" style="32" bestFit="1" customWidth="1"/>
    <col min="4843" max="4843" width="14.85546875" style="32" bestFit="1" customWidth="1"/>
    <col min="4844" max="4844" width="22.85546875" style="32" bestFit="1" customWidth="1"/>
    <col min="4845" max="4845" width="12.5703125" style="32" customWidth="1"/>
    <col min="4846" max="4846" width="19.140625" style="32" customWidth="1"/>
    <col min="4847" max="4847" width="17.140625" style="32" customWidth="1"/>
    <col min="4848" max="4848" width="18.5703125" style="32" customWidth="1"/>
    <col min="4849" max="4849" width="25" style="32" customWidth="1"/>
    <col min="4850" max="4850" width="41.42578125" style="32" customWidth="1"/>
    <col min="4851" max="5092" width="9.140625" style="32"/>
    <col min="5093" max="5093" width="10.140625" style="32" customWidth="1"/>
    <col min="5094" max="5094" width="49.5703125" style="32" bestFit="1" customWidth="1"/>
    <col min="5095" max="5095" width="23.85546875" style="32" bestFit="1" customWidth="1"/>
    <col min="5096" max="5096" width="11.140625" style="32" bestFit="1" customWidth="1"/>
    <col min="5097" max="5097" width="9.42578125" style="32" customWidth="1"/>
    <col min="5098" max="5098" width="16.140625" style="32" bestFit="1" customWidth="1"/>
    <col min="5099" max="5099" width="14.85546875" style="32" bestFit="1" customWidth="1"/>
    <col min="5100" max="5100" width="22.85546875" style="32" bestFit="1" customWidth="1"/>
    <col min="5101" max="5101" width="12.5703125" style="32" customWidth="1"/>
    <col min="5102" max="5102" width="19.140625" style="32" customWidth="1"/>
    <col min="5103" max="5103" width="17.140625" style="32" customWidth="1"/>
    <col min="5104" max="5104" width="18.5703125" style="32" customWidth="1"/>
    <col min="5105" max="5105" width="25" style="32" customWidth="1"/>
    <col min="5106" max="5106" width="41.42578125" style="32" customWidth="1"/>
    <col min="5107" max="5348" width="9.140625" style="32"/>
    <col min="5349" max="5349" width="10.140625" style="32" customWidth="1"/>
    <col min="5350" max="5350" width="49.5703125" style="32" bestFit="1" customWidth="1"/>
    <col min="5351" max="5351" width="23.85546875" style="32" bestFit="1" customWidth="1"/>
    <col min="5352" max="5352" width="11.140625" style="32" bestFit="1" customWidth="1"/>
    <col min="5353" max="5353" width="9.42578125" style="32" customWidth="1"/>
    <col min="5354" max="5354" width="16.140625" style="32" bestFit="1" customWidth="1"/>
    <col min="5355" max="5355" width="14.85546875" style="32" bestFit="1" customWidth="1"/>
    <col min="5356" max="5356" width="22.85546875" style="32" bestFit="1" customWidth="1"/>
    <col min="5357" max="5357" width="12.5703125" style="32" customWidth="1"/>
    <col min="5358" max="5358" width="19.140625" style="32" customWidth="1"/>
    <col min="5359" max="5359" width="17.140625" style="32" customWidth="1"/>
    <col min="5360" max="5360" width="18.5703125" style="32" customWidth="1"/>
    <col min="5361" max="5361" width="25" style="32" customWidth="1"/>
    <col min="5362" max="5362" width="41.42578125" style="32" customWidth="1"/>
    <col min="5363" max="5604" width="9.140625" style="32"/>
    <col min="5605" max="5605" width="10.140625" style="32" customWidth="1"/>
    <col min="5606" max="5606" width="49.5703125" style="32" bestFit="1" customWidth="1"/>
    <col min="5607" max="5607" width="23.85546875" style="32" bestFit="1" customWidth="1"/>
    <col min="5608" max="5608" width="11.140625" style="32" bestFit="1" customWidth="1"/>
    <col min="5609" max="5609" width="9.42578125" style="32" customWidth="1"/>
    <col min="5610" max="5610" width="16.140625" style="32" bestFit="1" customWidth="1"/>
    <col min="5611" max="5611" width="14.85546875" style="32" bestFit="1" customWidth="1"/>
    <col min="5612" max="5612" width="22.85546875" style="32" bestFit="1" customWidth="1"/>
    <col min="5613" max="5613" width="12.5703125" style="32" customWidth="1"/>
    <col min="5614" max="5614" width="19.140625" style="32" customWidth="1"/>
    <col min="5615" max="5615" width="17.140625" style="32" customWidth="1"/>
    <col min="5616" max="5616" width="18.5703125" style="32" customWidth="1"/>
    <col min="5617" max="5617" width="25" style="32" customWidth="1"/>
    <col min="5618" max="5618" width="41.42578125" style="32" customWidth="1"/>
    <col min="5619" max="5860" width="9.140625" style="32"/>
    <col min="5861" max="5861" width="10.140625" style="32" customWidth="1"/>
    <col min="5862" max="5862" width="49.5703125" style="32" bestFit="1" customWidth="1"/>
    <col min="5863" max="5863" width="23.85546875" style="32" bestFit="1" customWidth="1"/>
    <col min="5864" max="5864" width="11.140625" style="32" bestFit="1" customWidth="1"/>
    <col min="5865" max="5865" width="9.42578125" style="32" customWidth="1"/>
    <col min="5866" max="5866" width="16.140625" style="32" bestFit="1" customWidth="1"/>
    <col min="5867" max="5867" width="14.85546875" style="32" bestFit="1" customWidth="1"/>
    <col min="5868" max="5868" width="22.85546875" style="32" bestFit="1" customWidth="1"/>
    <col min="5869" max="5869" width="12.5703125" style="32" customWidth="1"/>
    <col min="5870" max="5870" width="19.140625" style="32" customWidth="1"/>
    <col min="5871" max="5871" width="17.140625" style="32" customWidth="1"/>
    <col min="5872" max="5872" width="18.5703125" style="32" customWidth="1"/>
    <col min="5873" max="5873" width="25" style="32" customWidth="1"/>
    <col min="5874" max="5874" width="41.42578125" style="32" customWidth="1"/>
    <col min="5875" max="6116" width="9.140625" style="32"/>
    <col min="6117" max="6117" width="10.140625" style="32" customWidth="1"/>
    <col min="6118" max="6118" width="49.5703125" style="32" bestFit="1" customWidth="1"/>
    <col min="6119" max="6119" width="23.85546875" style="32" bestFit="1" customWidth="1"/>
    <col min="6120" max="6120" width="11.140625" style="32" bestFit="1" customWidth="1"/>
    <col min="6121" max="6121" width="9.42578125" style="32" customWidth="1"/>
    <col min="6122" max="6122" width="16.140625" style="32" bestFit="1" customWidth="1"/>
    <col min="6123" max="6123" width="14.85546875" style="32" bestFit="1" customWidth="1"/>
    <col min="6124" max="6124" width="22.85546875" style="32" bestFit="1" customWidth="1"/>
    <col min="6125" max="6125" width="12.5703125" style="32" customWidth="1"/>
    <col min="6126" max="6126" width="19.140625" style="32" customWidth="1"/>
    <col min="6127" max="6127" width="17.140625" style="32" customWidth="1"/>
    <col min="6128" max="6128" width="18.5703125" style="32" customWidth="1"/>
    <col min="6129" max="6129" width="25" style="32" customWidth="1"/>
    <col min="6130" max="6130" width="41.42578125" style="32" customWidth="1"/>
    <col min="6131" max="6372" width="9.140625" style="32"/>
    <col min="6373" max="6373" width="10.140625" style="32" customWidth="1"/>
    <col min="6374" max="6374" width="49.5703125" style="32" bestFit="1" customWidth="1"/>
    <col min="6375" max="6375" width="23.85546875" style="32" bestFit="1" customWidth="1"/>
    <col min="6376" max="6376" width="11.140625" style="32" bestFit="1" customWidth="1"/>
    <col min="6377" max="6377" width="9.42578125" style="32" customWidth="1"/>
    <col min="6378" max="6378" width="16.140625" style="32" bestFit="1" customWidth="1"/>
    <col min="6379" max="6379" width="14.85546875" style="32" bestFit="1" customWidth="1"/>
    <col min="6380" max="6380" width="22.85546875" style="32" bestFit="1" customWidth="1"/>
    <col min="6381" max="6381" width="12.5703125" style="32" customWidth="1"/>
    <col min="6382" max="6382" width="19.140625" style="32" customWidth="1"/>
    <col min="6383" max="6383" width="17.140625" style="32" customWidth="1"/>
    <col min="6384" max="6384" width="18.5703125" style="32" customWidth="1"/>
    <col min="6385" max="6385" width="25" style="32" customWidth="1"/>
    <col min="6386" max="6386" width="41.42578125" style="32" customWidth="1"/>
    <col min="6387" max="6628" width="9.140625" style="32"/>
    <col min="6629" max="6629" width="10.140625" style="32" customWidth="1"/>
    <col min="6630" max="6630" width="49.5703125" style="32" bestFit="1" customWidth="1"/>
    <col min="6631" max="6631" width="23.85546875" style="32" bestFit="1" customWidth="1"/>
    <col min="6632" max="6632" width="11.140625" style="32" bestFit="1" customWidth="1"/>
    <col min="6633" max="6633" width="9.42578125" style="32" customWidth="1"/>
    <col min="6634" max="6634" width="16.140625" style="32" bestFit="1" customWidth="1"/>
    <col min="6635" max="6635" width="14.85546875" style="32" bestFit="1" customWidth="1"/>
    <col min="6636" max="6636" width="22.85546875" style="32" bestFit="1" customWidth="1"/>
    <col min="6637" max="6637" width="12.5703125" style="32" customWidth="1"/>
    <col min="6638" max="6638" width="19.140625" style="32" customWidth="1"/>
    <col min="6639" max="6639" width="17.140625" style="32" customWidth="1"/>
    <col min="6640" max="6640" width="18.5703125" style="32" customWidth="1"/>
    <col min="6641" max="6641" width="25" style="32" customWidth="1"/>
    <col min="6642" max="6642" width="41.42578125" style="32" customWidth="1"/>
    <col min="6643" max="6884" width="9.140625" style="32"/>
    <col min="6885" max="6885" width="10.140625" style="32" customWidth="1"/>
    <col min="6886" max="6886" width="49.5703125" style="32" bestFit="1" customWidth="1"/>
    <col min="6887" max="6887" width="23.85546875" style="32" bestFit="1" customWidth="1"/>
    <col min="6888" max="6888" width="11.140625" style="32" bestFit="1" customWidth="1"/>
    <col min="6889" max="6889" width="9.42578125" style="32" customWidth="1"/>
    <col min="6890" max="6890" width="16.140625" style="32" bestFit="1" customWidth="1"/>
    <col min="6891" max="6891" width="14.85546875" style="32" bestFit="1" customWidth="1"/>
    <col min="6892" max="6892" width="22.85546875" style="32" bestFit="1" customWidth="1"/>
    <col min="6893" max="6893" width="12.5703125" style="32" customWidth="1"/>
    <col min="6894" max="6894" width="19.140625" style="32" customWidth="1"/>
    <col min="6895" max="6895" width="17.140625" style="32" customWidth="1"/>
    <col min="6896" max="6896" width="18.5703125" style="32" customWidth="1"/>
    <col min="6897" max="6897" width="25" style="32" customWidth="1"/>
    <col min="6898" max="6898" width="41.42578125" style="32" customWidth="1"/>
    <col min="6899" max="7140" width="9.140625" style="32"/>
    <col min="7141" max="7141" width="10.140625" style="32" customWidth="1"/>
    <col min="7142" max="7142" width="49.5703125" style="32" bestFit="1" customWidth="1"/>
    <col min="7143" max="7143" width="23.85546875" style="32" bestFit="1" customWidth="1"/>
    <col min="7144" max="7144" width="11.140625" style="32" bestFit="1" customWidth="1"/>
    <col min="7145" max="7145" width="9.42578125" style="32" customWidth="1"/>
    <col min="7146" max="7146" width="16.140625" style="32" bestFit="1" customWidth="1"/>
    <col min="7147" max="7147" width="14.85546875" style="32" bestFit="1" customWidth="1"/>
    <col min="7148" max="7148" width="22.85546875" style="32" bestFit="1" customWidth="1"/>
    <col min="7149" max="7149" width="12.5703125" style="32" customWidth="1"/>
    <col min="7150" max="7150" width="19.140625" style="32" customWidth="1"/>
    <col min="7151" max="7151" width="17.140625" style="32" customWidth="1"/>
    <col min="7152" max="7152" width="18.5703125" style="32" customWidth="1"/>
    <col min="7153" max="7153" width="25" style="32" customWidth="1"/>
    <col min="7154" max="7154" width="41.42578125" style="32" customWidth="1"/>
    <col min="7155" max="7396" width="9.140625" style="32"/>
    <col min="7397" max="7397" width="10.140625" style="32" customWidth="1"/>
    <col min="7398" max="7398" width="49.5703125" style="32" bestFit="1" customWidth="1"/>
    <col min="7399" max="7399" width="23.85546875" style="32" bestFit="1" customWidth="1"/>
    <col min="7400" max="7400" width="11.140625" style="32" bestFit="1" customWidth="1"/>
    <col min="7401" max="7401" width="9.42578125" style="32" customWidth="1"/>
    <col min="7402" max="7402" width="16.140625" style="32" bestFit="1" customWidth="1"/>
    <col min="7403" max="7403" width="14.85546875" style="32" bestFit="1" customWidth="1"/>
    <col min="7404" max="7404" width="22.85546875" style="32" bestFit="1" customWidth="1"/>
    <col min="7405" max="7405" width="12.5703125" style="32" customWidth="1"/>
    <col min="7406" max="7406" width="19.140625" style="32" customWidth="1"/>
    <col min="7407" max="7407" width="17.140625" style="32" customWidth="1"/>
    <col min="7408" max="7408" width="18.5703125" style="32" customWidth="1"/>
    <col min="7409" max="7409" width="25" style="32" customWidth="1"/>
    <col min="7410" max="7410" width="41.42578125" style="32" customWidth="1"/>
    <col min="7411" max="7652" width="9.140625" style="32"/>
    <col min="7653" max="7653" width="10.140625" style="32" customWidth="1"/>
    <col min="7654" max="7654" width="49.5703125" style="32" bestFit="1" customWidth="1"/>
    <col min="7655" max="7655" width="23.85546875" style="32" bestFit="1" customWidth="1"/>
    <col min="7656" max="7656" width="11.140625" style="32" bestFit="1" customWidth="1"/>
    <col min="7657" max="7657" width="9.42578125" style="32" customWidth="1"/>
    <col min="7658" max="7658" width="16.140625" style="32" bestFit="1" customWidth="1"/>
    <col min="7659" max="7659" width="14.85546875" style="32" bestFit="1" customWidth="1"/>
    <col min="7660" max="7660" width="22.85546875" style="32" bestFit="1" customWidth="1"/>
    <col min="7661" max="7661" width="12.5703125" style="32" customWidth="1"/>
    <col min="7662" max="7662" width="19.140625" style="32" customWidth="1"/>
    <col min="7663" max="7663" width="17.140625" style="32" customWidth="1"/>
    <col min="7664" max="7664" width="18.5703125" style="32" customWidth="1"/>
    <col min="7665" max="7665" width="25" style="32" customWidth="1"/>
    <col min="7666" max="7666" width="41.42578125" style="32" customWidth="1"/>
    <col min="7667" max="7908" width="9.140625" style="32"/>
    <col min="7909" max="7909" width="10.140625" style="32" customWidth="1"/>
    <col min="7910" max="7910" width="49.5703125" style="32" bestFit="1" customWidth="1"/>
    <col min="7911" max="7911" width="23.85546875" style="32" bestFit="1" customWidth="1"/>
    <col min="7912" max="7912" width="11.140625" style="32" bestFit="1" customWidth="1"/>
    <col min="7913" max="7913" width="9.42578125" style="32" customWidth="1"/>
    <col min="7914" max="7914" width="16.140625" style="32" bestFit="1" customWidth="1"/>
    <col min="7915" max="7915" width="14.85546875" style="32" bestFit="1" customWidth="1"/>
    <col min="7916" max="7916" width="22.85546875" style="32" bestFit="1" customWidth="1"/>
    <col min="7917" max="7917" width="12.5703125" style="32" customWidth="1"/>
    <col min="7918" max="7918" width="19.140625" style="32" customWidth="1"/>
    <col min="7919" max="7919" width="17.140625" style="32" customWidth="1"/>
    <col min="7920" max="7920" width="18.5703125" style="32" customWidth="1"/>
    <col min="7921" max="7921" width="25" style="32" customWidth="1"/>
    <col min="7922" max="7922" width="41.42578125" style="32" customWidth="1"/>
    <col min="7923" max="8164" width="9.140625" style="32"/>
    <col min="8165" max="8165" width="10.140625" style="32" customWidth="1"/>
    <col min="8166" max="8166" width="49.5703125" style="32" bestFit="1" customWidth="1"/>
    <col min="8167" max="8167" width="23.85546875" style="32" bestFit="1" customWidth="1"/>
    <col min="8168" max="8168" width="11.140625" style="32" bestFit="1" customWidth="1"/>
    <col min="8169" max="8169" width="9.42578125" style="32" customWidth="1"/>
    <col min="8170" max="8170" width="16.140625" style="32" bestFit="1" customWidth="1"/>
    <col min="8171" max="8171" width="14.85546875" style="32" bestFit="1" customWidth="1"/>
    <col min="8172" max="8172" width="22.85546875" style="32" bestFit="1" customWidth="1"/>
    <col min="8173" max="8173" width="12.5703125" style="32" customWidth="1"/>
    <col min="8174" max="8174" width="19.140625" style="32" customWidth="1"/>
    <col min="8175" max="8175" width="17.140625" style="32" customWidth="1"/>
    <col min="8176" max="8176" width="18.5703125" style="32" customWidth="1"/>
    <col min="8177" max="8177" width="25" style="32" customWidth="1"/>
    <col min="8178" max="8178" width="41.42578125" style="32" customWidth="1"/>
    <col min="8179" max="8420" width="9.140625" style="32"/>
    <col min="8421" max="8421" width="10.140625" style="32" customWidth="1"/>
    <col min="8422" max="8422" width="49.5703125" style="32" bestFit="1" customWidth="1"/>
    <col min="8423" max="8423" width="23.85546875" style="32" bestFit="1" customWidth="1"/>
    <col min="8424" max="8424" width="11.140625" style="32" bestFit="1" customWidth="1"/>
    <col min="8425" max="8425" width="9.42578125" style="32" customWidth="1"/>
    <col min="8426" max="8426" width="16.140625" style="32" bestFit="1" customWidth="1"/>
    <col min="8427" max="8427" width="14.85546875" style="32" bestFit="1" customWidth="1"/>
    <col min="8428" max="8428" width="22.85546875" style="32" bestFit="1" customWidth="1"/>
    <col min="8429" max="8429" width="12.5703125" style="32" customWidth="1"/>
    <col min="8430" max="8430" width="19.140625" style="32" customWidth="1"/>
    <col min="8431" max="8431" width="17.140625" style="32" customWidth="1"/>
    <col min="8432" max="8432" width="18.5703125" style="32" customWidth="1"/>
    <col min="8433" max="8433" width="25" style="32" customWidth="1"/>
    <col min="8434" max="8434" width="41.42578125" style="32" customWidth="1"/>
    <col min="8435" max="8676" width="9.140625" style="32"/>
    <col min="8677" max="8677" width="10.140625" style="32" customWidth="1"/>
    <col min="8678" max="8678" width="49.5703125" style="32" bestFit="1" customWidth="1"/>
    <col min="8679" max="8679" width="23.85546875" style="32" bestFit="1" customWidth="1"/>
    <col min="8680" max="8680" width="11.140625" style="32" bestFit="1" customWidth="1"/>
    <col min="8681" max="8681" width="9.42578125" style="32" customWidth="1"/>
    <col min="8682" max="8682" width="16.140625" style="32" bestFit="1" customWidth="1"/>
    <col min="8683" max="8683" width="14.85546875" style="32" bestFit="1" customWidth="1"/>
    <col min="8684" max="8684" width="22.85546875" style="32" bestFit="1" customWidth="1"/>
    <col min="8685" max="8685" width="12.5703125" style="32" customWidth="1"/>
    <col min="8686" max="8686" width="19.140625" style="32" customWidth="1"/>
    <col min="8687" max="8687" width="17.140625" style="32" customWidth="1"/>
    <col min="8688" max="8688" width="18.5703125" style="32" customWidth="1"/>
    <col min="8689" max="8689" width="25" style="32" customWidth="1"/>
    <col min="8690" max="8690" width="41.42578125" style="32" customWidth="1"/>
    <col min="8691" max="8932" width="9.140625" style="32"/>
    <col min="8933" max="8933" width="10.140625" style="32" customWidth="1"/>
    <col min="8934" max="8934" width="49.5703125" style="32" bestFit="1" customWidth="1"/>
    <col min="8935" max="8935" width="23.85546875" style="32" bestFit="1" customWidth="1"/>
    <col min="8936" max="8936" width="11.140625" style="32" bestFit="1" customWidth="1"/>
    <col min="8937" max="8937" width="9.42578125" style="32" customWidth="1"/>
    <col min="8938" max="8938" width="16.140625" style="32" bestFit="1" customWidth="1"/>
    <col min="8939" max="8939" width="14.85546875" style="32" bestFit="1" customWidth="1"/>
    <col min="8940" max="8940" width="22.85546875" style="32" bestFit="1" customWidth="1"/>
    <col min="8941" max="8941" width="12.5703125" style="32" customWidth="1"/>
    <col min="8942" max="8942" width="19.140625" style="32" customWidth="1"/>
    <col min="8943" max="8943" width="17.140625" style="32" customWidth="1"/>
    <col min="8944" max="8944" width="18.5703125" style="32" customWidth="1"/>
    <col min="8945" max="8945" width="25" style="32" customWidth="1"/>
    <col min="8946" max="8946" width="41.42578125" style="32" customWidth="1"/>
    <col min="8947" max="9188" width="9.140625" style="32"/>
    <col min="9189" max="9189" width="10.140625" style="32" customWidth="1"/>
    <col min="9190" max="9190" width="49.5703125" style="32" bestFit="1" customWidth="1"/>
    <col min="9191" max="9191" width="23.85546875" style="32" bestFit="1" customWidth="1"/>
    <col min="9192" max="9192" width="11.140625" style="32" bestFit="1" customWidth="1"/>
    <col min="9193" max="9193" width="9.42578125" style="32" customWidth="1"/>
    <col min="9194" max="9194" width="16.140625" style="32" bestFit="1" customWidth="1"/>
    <col min="9195" max="9195" width="14.85546875" style="32" bestFit="1" customWidth="1"/>
    <col min="9196" max="9196" width="22.85546875" style="32" bestFit="1" customWidth="1"/>
    <col min="9197" max="9197" width="12.5703125" style="32" customWidth="1"/>
    <col min="9198" max="9198" width="19.140625" style="32" customWidth="1"/>
    <col min="9199" max="9199" width="17.140625" style="32" customWidth="1"/>
    <col min="9200" max="9200" width="18.5703125" style="32" customWidth="1"/>
    <col min="9201" max="9201" width="25" style="32" customWidth="1"/>
    <col min="9202" max="9202" width="41.42578125" style="32" customWidth="1"/>
    <col min="9203" max="9444" width="9.140625" style="32"/>
    <col min="9445" max="9445" width="10.140625" style="32" customWidth="1"/>
    <col min="9446" max="9446" width="49.5703125" style="32" bestFit="1" customWidth="1"/>
    <col min="9447" max="9447" width="23.85546875" style="32" bestFit="1" customWidth="1"/>
    <col min="9448" max="9448" width="11.140625" style="32" bestFit="1" customWidth="1"/>
    <col min="9449" max="9449" width="9.42578125" style="32" customWidth="1"/>
    <col min="9450" max="9450" width="16.140625" style="32" bestFit="1" customWidth="1"/>
    <col min="9451" max="9451" width="14.85546875" style="32" bestFit="1" customWidth="1"/>
    <col min="9452" max="9452" width="22.85546875" style="32" bestFit="1" customWidth="1"/>
    <col min="9453" max="9453" width="12.5703125" style="32" customWidth="1"/>
    <col min="9454" max="9454" width="19.140625" style="32" customWidth="1"/>
    <col min="9455" max="9455" width="17.140625" style="32" customWidth="1"/>
    <col min="9456" max="9456" width="18.5703125" style="32" customWidth="1"/>
    <col min="9457" max="9457" width="25" style="32" customWidth="1"/>
    <col min="9458" max="9458" width="41.42578125" style="32" customWidth="1"/>
    <col min="9459" max="9700" width="9.140625" style="32"/>
    <col min="9701" max="9701" width="10.140625" style="32" customWidth="1"/>
    <col min="9702" max="9702" width="49.5703125" style="32" bestFit="1" customWidth="1"/>
    <col min="9703" max="9703" width="23.85546875" style="32" bestFit="1" customWidth="1"/>
    <col min="9704" max="9704" width="11.140625" style="32" bestFit="1" customWidth="1"/>
    <col min="9705" max="9705" width="9.42578125" style="32" customWidth="1"/>
    <col min="9706" max="9706" width="16.140625" style="32" bestFit="1" customWidth="1"/>
    <col min="9707" max="9707" width="14.85546875" style="32" bestFit="1" customWidth="1"/>
    <col min="9708" max="9708" width="22.85546875" style="32" bestFit="1" customWidth="1"/>
    <col min="9709" max="9709" width="12.5703125" style="32" customWidth="1"/>
    <col min="9710" max="9710" width="19.140625" style="32" customWidth="1"/>
    <col min="9711" max="9711" width="17.140625" style="32" customWidth="1"/>
    <col min="9712" max="9712" width="18.5703125" style="32" customWidth="1"/>
    <col min="9713" max="9713" width="25" style="32" customWidth="1"/>
    <col min="9714" max="9714" width="41.42578125" style="32" customWidth="1"/>
    <col min="9715" max="9956" width="9.140625" style="32"/>
    <col min="9957" max="9957" width="10.140625" style="32" customWidth="1"/>
    <col min="9958" max="9958" width="49.5703125" style="32" bestFit="1" customWidth="1"/>
    <col min="9959" max="9959" width="23.85546875" style="32" bestFit="1" customWidth="1"/>
    <col min="9960" max="9960" width="11.140625" style="32" bestFit="1" customWidth="1"/>
    <col min="9961" max="9961" width="9.42578125" style="32" customWidth="1"/>
    <col min="9962" max="9962" width="16.140625" style="32" bestFit="1" customWidth="1"/>
    <col min="9963" max="9963" width="14.85546875" style="32" bestFit="1" customWidth="1"/>
    <col min="9964" max="9964" width="22.85546875" style="32" bestFit="1" customWidth="1"/>
    <col min="9965" max="9965" width="12.5703125" style="32" customWidth="1"/>
    <col min="9966" max="9966" width="19.140625" style="32" customWidth="1"/>
    <col min="9967" max="9967" width="17.140625" style="32" customWidth="1"/>
    <col min="9968" max="9968" width="18.5703125" style="32" customWidth="1"/>
    <col min="9969" max="9969" width="25" style="32" customWidth="1"/>
    <col min="9970" max="9970" width="41.42578125" style="32" customWidth="1"/>
    <col min="9971" max="10212" width="9.140625" style="32"/>
    <col min="10213" max="10213" width="10.140625" style="32" customWidth="1"/>
    <col min="10214" max="10214" width="49.5703125" style="32" bestFit="1" customWidth="1"/>
    <col min="10215" max="10215" width="23.85546875" style="32" bestFit="1" customWidth="1"/>
    <col min="10216" max="10216" width="11.140625" style="32" bestFit="1" customWidth="1"/>
    <col min="10217" max="10217" width="9.42578125" style="32" customWidth="1"/>
    <col min="10218" max="10218" width="16.140625" style="32" bestFit="1" customWidth="1"/>
    <col min="10219" max="10219" width="14.85546875" style="32" bestFit="1" customWidth="1"/>
    <col min="10220" max="10220" width="22.85546875" style="32" bestFit="1" customWidth="1"/>
    <col min="10221" max="10221" width="12.5703125" style="32" customWidth="1"/>
    <col min="10222" max="10222" width="19.140625" style="32" customWidth="1"/>
    <col min="10223" max="10223" width="17.140625" style="32" customWidth="1"/>
    <col min="10224" max="10224" width="18.5703125" style="32" customWidth="1"/>
    <col min="10225" max="10225" width="25" style="32" customWidth="1"/>
    <col min="10226" max="10226" width="41.42578125" style="32" customWidth="1"/>
    <col min="10227" max="10468" width="9.140625" style="32"/>
    <col min="10469" max="10469" width="10.140625" style="32" customWidth="1"/>
    <col min="10470" max="10470" width="49.5703125" style="32" bestFit="1" customWidth="1"/>
    <col min="10471" max="10471" width="23.85546875" style="32" bestFit="1" customWidth="1"/>
    <col min="10472" max="10472" width="11.140625" style="32" bestFit="1" customWidth="1"/>
    <col min="10473" max="10473" width="9.42578125" style="32" customWidth="1"/>
    <col min="10474" max="10474" width="16.140625" style="32" bestFit="1" customWidth="1"/>
    <col min="10475" max="10475" width="14.85546875" style="32" bestFit="1" customWidth="1"/>
    <col min="10476" max="10476" width="22.85546875" style="32" bestFit="1" customWidth="1"/>
    <col min="10477" max="10477" width="12.5703125" style="32" customWidth="1"/>
    <col min="10478" max="10478" width="19.140625" style="32" customWidth="1"/>
    <col min="10479" max="10479" width="17.140625" style="32" customWidth="1"/>
    <col min="10480" max="10480" width="18.5703125" style="32" customWidth="1"/>
    <col min="10481" max="10481" width="25" style="32" customWidth="1"/>
    <col min="10482" max="10482" width="41.42578125" style="32" customWidth="1"/>
    <col min="10483" max="10724" width="9.140625" style="32"/>
    <col min="10725" max="10725" width="10.140625" style="32" customWidth="1"/>
    <col min="10726" max="10726" width="49.5703125" style="32" bestFit="1" customWidth="1"/>
    <col min="10727" max="10727" width="23.85546875" style="32" bestFit="1" customWidth="1"/>
    <col min="10728" max="10728" width="11.140625" style="32" bestFit="1" customWidth="1"/>
    <col min="10729" max="10729" width="9.42578125" style="32" customWidth="1"/>
    <col min="10730" max="10730" width="16.140625" style="32" bestFit="1" customWidth="1"/>
    <col min="10731" max="10731" width="14.85546875" style="32" bestFit="1" customWidth="1"/>
    <col min="10732" max="10732" width="22.85546875" style="32" bestFit="1" customWidth="1"/>
    <col min="10733" max="10733" width="12.5703125" style="32" customWidth="1"/>
    <col min="10734" max="10734" width="19.140625" style="32" customWidth="1"/>
    <col min="10735" max="10735" width="17.140625" style="32" customWidth="1"/>
    <col min="10736" max="10736" width="18.5703125" style="32" customWidth="1"/>
    <col min="10737" max="10737" width="25" style="32" customWidth="1"/>
    <col min="10738" max="10738" width="41.42578125" style="32" customWidth="1"/>
    <col min="10739" max="10980" width="9.140625" style="32"/>
    <col min="10981" max="10981" width="10.140625" style="32" customWidth="1"/>
    <col min="10982" max="10982" width="49.5703125" style="32" bestFit="1" customWidth="1"/>
    <col min="10983" max="10983" width="23.85546875" style="32" bestFit="1" customWidth="1"/>
    <col min="10984" max="10984" width="11.140625" style="32" bestFit="1" customWidth="1"/>
    <col min="10985" max="10985" width="9.42578125" style="32" customWidth="1"/>
    <col min="10986" max="10986" width="16.140625" style="32" bestFit="1" customWidth="1"/>
    <col min="10987" max="10987" width="14.85546875" style="32" bestFit="1" customWidth="1"/>
    <col min="10988" max="10988" width="22.85546875" style="32" bestFit="1" customWidth="1"/>
    <col min="10989" max="10989" width="12.5703125" style="32" customWidth="1"/>
    <col min="10990" max="10990" width="19.140625" style="32" customWidth="1"/>
    <col min="10991" max="10991" width="17.140625" style="32" customWidth="1"/>
    <col min="10992" max="10992" width="18.5703125" style="32" customWidth="1"/>
    <col min="10993" max="10993" width="25" style="32" customWidth="1"/>
    <col min="10994" max="10994" width="41.42578125" style="32" customWidth="1"/>
    <col min="10995" max="11236" width="9.140625" style="32"/>
    <col min="11237" max="11237" width="10.140625" style="32" customWidth="1"/>
    <col min="11238" max="11238" width="49.5703125" style="32" bestFit="1" customWidth="1"/>
    <col min="11239" max="11239" width="23.85546875" style="32" bestFit="1" customWidth="1"/>
    <col min="11240" max="11240" width="11.140625" style="32" bestFit="1" customWidth="1"/>
    <col min="11241" max="11241" width="9.42578125" style="32" customWidth="1"/>
    <col min="11242" max="11242" width="16.140625" style="32" bestFit="1" customWidth="1"/>
    <col min="11243" max="11243" width="14.85546875" style="32" bestFit="1" customWidth="1"/>
    <col min="11244" max="11244" width="22.85546875" style="32" bestFit="1" customWidth="1"/>
    <col min="11245" max="11245" width="12.5703125" style="32" customWidth="1"/>
    <col min="11246" max="11246" width="19.140625" style="32" customWidth="1"/>
    <col min="11247" max="11247" width="17.140625" style="32" customWidth="1"/>
    <col min="11248" max="11248" width="18.5703125" style="32" customWidth="1"/>
    <col min="11249" max="11249" width="25" style="32" customWidth="1"/>
    <col min="11250" max="11250" width="41.42578125" style="32" customWidth="1"/>
    <col min="11251" max="11492" width="9.140625" style="32"/>
    <col min="11493" max="11493" width="10.140625" style="32" customWidth="1"/>
    <col min="11494" max="11494" width="49.5703125" style="32" bestFit="1" customWidth="1"/>
    <col min="11495" max="11495" width="23.85546875" style="32" bestFit="1" customWidth="1"/>
    <col min="11496" max="11496" width="11.140625" style="32" bestFit="1" customWidth="1"/>
    <col min="11497" max="11497" width="9.42578125" style="32" customWidth="1"/>
    <col min="11498" max="11498" width="16.140625" style="32" bestFit="1" customWidth="1"/>
    <col min="11499" max="11499" width="14.85546875" style="32" bestFit="1" customWidth="1"/>
    <col min="11500" max="11500" width="22.85546875" style="32" bestFit="1" customWidth="1"/>
    <col min="11501" max="11501" width="12.5703125" style="32" customWidth="1"/>
    <col min="11502" max="11502" width="19.140625" style="32" customWidth="1"/>
    <col min="11503" max="11503" width="17.140625" style="32" customWidth="1"/>
    <col min="11504" max="11504" width="18.5703125" style="32" customWidth="1"/>
    <col min="11505" max="11505" width="25" style="32" customWidth="1"/>
    <col min="11506" max="11506" width="41.42578125" style="32" customWidth="1"/>
    <col min="11507" max="11748" width="9.140625" style="32"/>
    <col min="11749" max="11749" width="10.140625" style="32" customWidth="1"/>
    <col min="11750" max="11750" width="49.5703125" style="32" bestFit="1" customWidth="1"/>
    <col min="11751" max="11751" width="23.85546875" style="32" bestFit="1" customWidth="1"/>
    <col min="11752" max="11752" width="11.140625" style="32" bestFit="1" customWidth="1"/>
    <col min="11753" max="11753" width="9.42578125" style="32" customWidth="1"/>
    <col min="11754" max="11754" width="16.140625" style="32" bestFit="1" customWidth="1"/>
    <col min="11755" max="11755" width="14.85546875" style="32" bestFit="1" customWidth="1"/>
    <col min="11756" max="11756" width="22.85546875" style="32" bestFit="1" customWidth="1"/>
    <col min="11757" max="11757" width="12.5703125" style="32" customWidth="1"/>
    <col min="11758" max="11758" width="19.140625" style="32" customWidth="1"/>
    <col min="11759" max="11759" width="17.140625" style="32" customWidth="1"/>
    <col min="11760" max="11760" width="18.5703125" style="32" customWidth="1"/>
    <col min="11761" max="11761" width="25" style="32" customWidth="1"/>
    <col min="11762" max="11762" width="41.42578125" style="32" customWidth="1"/>
    <col min="11763" max="12004" width="9.140625" style="32"/>
    <col min="12005" max="12005" width="10.140625" style="32" customWidth="1"/>
    <col min="12006" max="12006" width="49.5703125" style="32" bestFit="1" customWidth="1"/>
    <col min="12007" max="12007" width="23.85546875" style="32" bestFit="1" customWidth="1"/>
    <col min="12008" max="12008" width="11.140625" style="32" bestFit="1" customWidth="1"/>
    <col min="12009" max="12009" width="9.42578125" style="32" customWidth="1"/>
    <col min="12010" max="12010" width="16.140625" style="32" bestFit="1" customWidth="1"/>
    <col min="12011" max="12011" width="14.85546875" style="32" bestFit="1" customWidth="1"/>
    <col min="12012" max="12012" width="22.85546875" style="32" bestFit="1" customWidth="1"/>
    <col min="12013" max="12013" width="12.5703125" style="32" customWidth="1"/>
    <col min="12014" max="12014" width="19.140625" style="32" customWidth="1"/>
    <col min="12015" max="12015" width="17.140625" style="32" customWidth="1"/>
    <col min="12016" max="12016" width="18.5703125" style="32" customWidth="1"/>
    <col min="12017" max="12017" width="25" style="32" customWidth="1"/>
    <col min="12018" max="12018" width="41.42578125" style="32" customWidth="1"/>
    <col min="12019" max="12260" width="9.140625" style="32"/>
    <col min="12261" max="12261" width="10.140625" style="32" customWidth="1"/>
    <col min="12262" max="12262" width="49.5703125" style="32" bestFit="1" customWidth="1"/>
    <col min="12263" max="12263" width="23.85546875" style="32" bestFit="1" customWidth="1"/>
    <col min="12264" max="12264" width="11.140625" style="32" bestFit="1" customWidth="1"/>
    <col min="12265" max="12265" width="9.42578125" style="32" customWidth="1"/>
    <col min="12266" max="12266" width="16.140625" style="32" bestFit="1" customWidth="1"/>
    <col min="12267" max="12267" width="14.85546875" style="32" bestFit="1" customWidth="1"/>
    <col min="12268" max="12268" width="22.85546875" style="32" bestFit="1" customWidth="1"/>
    <col min="12269" max="12269" width="12.5703125" style="32" customWidth="1"/>
    <col min="12270" max="12270" width="19.140625" style="32" customWidth="1"/>
    <col min="12271" max="12271" width="17.140625" style="32" customWidth="1"/>
    <col min="12272" max="12272" width="18.5703125" style="32" customWidth="1"/>
    <col min="12273" max="12273" width="25" style="32" customWidth="1"/>
    <col min="12274" max="12274" width="41.42578125" style="32" customWidth="1"/>
    <col min="12275" max="12516" width="9.140625" style="32"/>
    <col min="12517" max="12517" width="10.140625" style="32" customWidth="1"/>
    <col min="12518" max="12518" width="49.5703125" style="32" bestFit="1" customWidth="1"/>
    <col min="12519" max="12519" width="23.85546875" style="32" bestFit="1" customWidth="1"/>
    <col min="12520" max="12520" width="11.140625" style="32" bestFit="1" customWidth="1"/>
    <col min="12521" max="12521" width="9.42578125" style="32" customWidth="1"/>
    <col min="12522" max="12522" width="16.140625" style="32" bestFit="1" customWidth="1"/>
    <col min="12523" max="12523" width="14.85546875" style="32" bestFit="1" customWidth="1"/>
    <col min="12524" max="12524" width="22.85546875" style="32" bestFit="1" customWidth="1"/>
    <col min="12525" max="12525" width="12.5703125" style="32" customWidth="1"/>
    <col min="12526" max="12526" width="19.140625" style="32" customWidth="1"/>
    <col min="12527" max="12527" width="17.140625" style="32" customWidth="1"/>
    <col min="12528" max="12528" width="18.5703125" style="32" customWidth="1"/>
    <col min="12529" max="12529" width="25" style="32" customWidth="1"/>
    <col min="12530" max="12530" width="41.42578125" style="32" customWidth="1"/>
    <col min="12531" max="12772" width="9.140625" style="32"/>
    <col min="12773" max="12773" width="10.140625" style="32" customWidth="1"/>
    <col min="12774" max="12774" width="49.5703125" style="32" bestFit="1" customWidth="1"/>
    <col min="12775" max="12775" width="23.85546875" style="32" bestFit="1" customWidth="1"/>
    <col min="12776" max="12776" width="11.140625" style="32" bestFit="1" customWidth="1"/>
    <col min="12777" max="12777" width="9.42578125" style="32" customWidth="1"/>
    <col min="12778" max="12778" width="16.140625" style="32" bestFit="1" customWidth="1"/>
    <col min="12779" max="12779" width="14.85546875" style="32" bestFit="1" customWidth="1"/>
    <col min="12780" max="12780" width="22.85546875" style="32" bestFit="1" customWidth="1"/>
    <col min="12781" max="12781" width="12.5703125" style="32" customWidth="1"/>
    <col min="12782" max="12782" width="19.140625" style="32" customWidth="1"/>
    <col min="12783" max="12783" width="17.140625" style="32" customWidth="1"/>
    <col min="12784" max="12784" width="18.5703125" style="32" customWidth="1"/>
    <col min="12785" max="12785" width="25" style="32" customWidth="1"/>
    <col min="12786" max="12786" width="41.42578125" style="32" customWidth="1"/>
    <col min="12787" max="13028" width="9.140625" style="32"/>
    <col min="13029" max="13029" width="10.140625" style="32" customWidth="1"/>
    <col min="13030" max="13030" width="49.5703125" style="32" bestFit="1" customWidth="1"/>
    <col min="13031" max="13031" width="23.85546875" style="32" bestFit="1" customWidth="1"/>
    <col min="13032" max="13032" width="11.140625" style="32" bestFit="1" customWidth="1"/>
    <col min="13033" max="13033" width="9.42578125" style="32" customWidth="1"/>
    <col min="13034" max="13034" width="16.140625" style="32" bestFit="1" customWidth="1"/>
    <col min="13035" max="13035" width="14.85546875" style="32" bestFit="1" customWidth="1"/>
    <col min="13036" max="13036" width="22.85546875" style="32" bestFit="1" customWidth="1"/>
    <col min="13037" max="13037" width="12.5703125" style="32" customWidth="1"/>
    <col min="13038" max="13038" width="19.140625" style="32" customWidth="1"/>
    <col min="13039" max="13039" width="17.140625" style="32" customWidth="1"/>
    <col min="13040" max="13040" width="18.5703125" style="32" customWidth="1"/>
    <col min="13041" max="13041" width="25" style="32" customWidth="1"/>
    <col min="13042" max="13042" width="41.42578125" style="32" customWidth="1"/>
    <col min="13043" max="13284" width="9.140625" style="32"/>
    <col min="13285" max="13285" width="10.140625" style="32" customWidth="1"/>
    <col min="13286" max="13286" width="49.5703125" style="32" bestFit="1" customWidth="1"/>
    <col min="13287" max="13287" width="23.85546875" style="32" bestFit="1" customWidth="1"/>
    <col min="13288" max="13288" width="11.140625" style="32" bestFit="1" customWidth="1"/>
    <col min="13289" max="13289" width="9.42578125" style="32" customWidth="1"/>
    <col min="13290" max="13290" width="16.140625" style="32" bestFit="1" customWidth="1"/>
    <col min="13291" max="13291" width="14.85546875" style="32" bestFit="1" customWidth="1"/>
    <col min="13292" max="13292" width="22.85546875" style="32" bestFit="1" customWidth="1"/>
    <col min="13293" max="13293" width="12.5703125" style="32" customWidth="1"/>
    <col min="13294" max="13294" width="19.140625" style="32" customWidth="1"/>
    <col min="13295" max="13295" width="17.140625" style="32" customWidth="1"/>
    <col min="13296" max="13296" width="18.5703125" style="32" customWidth="1"/>
    <col min="13297" max="13297" width="25" style="32" customWidth="1"/>
    <col min="13298" max="13298" width="41.42578125" style="32" customWidth="1"/>
    <col min="13299" max="13540" width="9.140625" style="32"/>
    <col min="13541" max="13541" width="10.140625" style="32" customWidth="1"/>
    <col min="13542" max="13542" width="49.5703125" style="32" bestFit="1" customWidth="1"/>
    <col min="13543" max="13543" width="23.85546875" style="32" bestFit="1" customWidth="1"/>
    <col min="13544" max="13544" width="11.140625" style="32" bestFit="1" customWidth="1"/>
    <col min="13545" max="13545" width="9.42578125" style="32" customWidth="1"/>
    <col min="13546" max="13546" width="16.140625" style="32" bestFit="1" customWidth="1"/>
    <col min="13547" max="13547" width="14.85546875" style="32" bestFit="1" customWidth="1"/>
    <col min="13548" max="13548" width="22.85546875" style="32" bestFit="1" customWidth="1"/>
    <col min="13549" max="13549" width="12.5703125" style="32" customWidth="1"/>
    <col min="13550" max="13550" width="19.140625" style="32" customWidth="1"/>
    <col min="13551" max="13551" width="17.140625" style="32" customWidth="1"/>
    <col min="13552" max="13552" width="18.5703125" style="32" customWidth="1"/>
    <col min="13553" max="13553" width="25" style="32" customWidth="1"/>
    <col min="13554" max="13554" width="41.42578125" style="32" customWidth="1"/>
    <col min="13555" max="13796" width="9.140625" style="32"/>
    <col min="13797" max="13797" width="10.140625" style="32" customWidth="1"/>
    <col min="13798" max="13798" width="49.5703125" style="32" bestFit="1" customWidth="1"/>
    <col min="13799" max="13799" width="23.85546875" style="32" bestFit="1" customWidth="1"/>
    <col min="13800" max="13800" width="11.140625" style="32" bestFit="1" customWidth="1"/>
    <col min="13801" max="13801" width="9.42578125" style="32" customWidth="1"/>
    <col min="13802" max="13802" width="16.140625" style="32" bestFit="1" customWidth="1"/>
    <col min="13803" max="13803" width="14.85546875" style="32" bestFit="1" customWidth="1"/>
    <col min="13804" max="13804" width="22.85546875" style="32" bestFit="1" customWidth="1"/>
    <col min="13805" max="13805" width="12.5703125" style="32" customWidth="1"/>
    <col min="13806" max="13806" width="19.140625" style="32" customWidth="1"/>
    <col min="13807" max="13807" width="17.140625" style="32" customWidth="1"/>
    <col min="13808" max="13808" width="18.5703125" style="32" customWidth="1"/>
    <col min="13809" max="13809" width="25" style="32" customWidth="1"/>
    <col min="13810" max="13810" width="41.42578125" style="32" customWidth="1"/>
    <col min="13811" max="14052" width="9.140625" style="32"/>
    <col min="14053" max="14053" width="10.140625" style="32" customWidth="1"/>
    <col min="14054" max="14054" width="49.5703125" style="32" bestFit="1" customWidth="1"/>
    <col min="14055" max="14055" width="23.85546875" style="32" bestFit="1" customWidth="1"/>
    <col min="14056" max="14056" width="11.140625" style="32" bestFit="1" customWidth="1"/>
    <col min="14057" max="14057" width="9.42578125" style="32" customWidth="1"/>
    <col min="14058" max="14058" width="16.140625" style="32" bestFit="1" customWidth="1"/>
    <col min="14059" max="14059" width="14.85546875" style="32" bestFit="1" customWidth="1"/>
    <col min="14060" max="14060" width="22.85546875" style="32" bestFit="1" customWidth="1"/>
    <col min="14061" max="14061" width="12.5703125" style="32" customWidth="1"/>
    <col min="14062" max="14062" width="19.140625" style="32" customWidth="1"/>
    <col min="14063" max="14063" width="17.140625" style="32" customWidth="1"/>
    <col min="14064" max="14064" width="18.5703125" style="32" customWidth="1"/>
    <col min="14065" max="14065" width="25" style="32" customWidth="1"/>
    <col min="14066" max="14066" width="41.42578125" style="32" customWidth="1"/>
    <col min="14067" max="14308" width="9.140625" style="32"/>
    <col min="14309" max="14309" width="10.140625" style="32" customWidth="1"/>
    <col min="14310" max="14310" width="49.5703125" style="32" bestFit="1" customWidth="1"/>
    <col min="14311" max="14311" width="23.85546875" style="32" bestFit="1" customWidth="1"/>
    <col min="14312" max="14312" width="11.140625" style="32" bestFit="1" customWidth="1"/>
    <col min="14313" max="14313" width="9.42578125" style="32" customWidth="1"/>
    <col min="14314" max="14314" width="16.140625" style="32" bestFit="1" customWidth="1"/>
    <col min="14315" max="14315" width="14.85546875" style="32" bestFit="1" customWidth="1"/>
    <col min="14316" max="14316" width="22.85546875" style="32" bestFit="1" customWidth="1"/>
    <col min="14317" max="14317" width="12.5703125" style="32" customWidth="1"/>
    <col min="14318" max="14318" width="19.140625" style="32" customWidth="1"/>
    <col min="14319" max="14319" width="17.140625" style="32" customWidth="1"/>
    <col min="14320" max="14320" width="18.5703125" style="32" customWidth="1"/>
    <col min="14321" max="14321" width="25" style="32" customWidth="1"/>
    <col min="14322" max="14322" width="41.42578125" style="32" customWidth="1"/>
    <col min="14323" max="14564" width="9.140625" style="32"/>
    <col min="14565" max="14565" width="10.140625" style="32" customWidth="1"/>
    <col min="14566" max="14566" width="49.5703125" style="32" bestFit="1" customWidth="1"/>
    <col min="14567" max="14567" width="23.85546875" style="32" bestFit="1" customWidth="1"/>
    <col min="14568" max="14568" width="11.140625" style="32" bestFit="1" customWidth="1"/>
    <col min="14569" max="14569" width="9.42578125" style="32" customWidth="1"/>
    <col min="14570" max="14570" width="16.140625" style="32" bestFit="1" customWidth="1"/>
    <col min="14571" max="14571" width="14.85546875" style="32" bestFit="1" customWidth="1"/>
    <col min="14572" max="14572" width="22.85546875" style="32" bestFit="1" customWidth="1"/>
    <col min="14573" max="14573" width="12.5703125" style="32" customWidth="1"/>
    <col min="14574" max="14574" width="19.140625" style="32" customWidth="1"/>
    <col min="14575" max="14575" width="17.140625" style="32" customWidth="1"/>
    <col min="14576" max="14576" width="18.5703125" style="32" customWidth="1"/>
    <col min="14577" max="14577" width="25" style="32" customWidth="1"/>
    <col min="14578" max="14578" width="41.42578125" style="32" customWidth="1"/>
    <col min="14579" max="14820" width="9.140625" style="32"/>
    <col min="14821" max="14821" width="10.140625" style="32" customWidth="1"/>
    <col min="14822" max="14822" width="49.5703125" style="32" bestFit="1" customWidth="1"/>
    <col min="14823" max="14823" width="23.85546875" style="32" bestFit="1" customWidth="1"/>
    <col min="14824" max="14824" width="11.140625" style="32" bestFit="1" customWidth="1"/>
    <col min="14825" max="14825" width="9.42578125" style="32" customWidth="1"/>
    <col min="14826" max="14826" width="16.140625" style="32" bestFit="1" customWidth="1"/>
    <col min="14827" max="14827" width="14.85546875" style="32" bestFit="1" customWidth="1"/>
    <col min="14828" max="14828" width="22.85546875" style="32" bestFit="1" customWidth="1"/>
    <col min="14829" max="14829" width="12.5703125" style="32" customWidth="1"/>
    <col min="14830" max="14830" width="19.140625" style="32" customWidth="1"/>
    <col min="14831" max="14831" width="17.140625" style="32" customWidth="1"/>
    <col min="14832" max="14832" width="18.5703125" style="32" customWidth="1"/>
    <col min="14833" max="14833" width="25" style="32" customWidth="1"/>
    <col min="14834" max="14834" width="41.42578125" style="32" customWidth="1"/>
    <col min="14835" max="15076" width="9.140625" style="32"/>
    <col min="15077" max="15077" width="10.140625" style="32" customWidth="1"/>
    <col min="15078" max="15078" width="49.5703125" style="32" bestFit="1" customWidth="1"/>
    <col min="15079" max="15079" width="23.85546875" style="32" bestFit="1" customWidth="1"/>
    <col min="15080" max="15080" width="11.140625" style="32" bestFit="1" customWidth="1"/>
    <col min="15081" max="15081" width="9.42578125" style="32" customWidth="1"/>
    <col min="15082" max="15082" width="16.140625" style="32" bestFit="1" customWidth="1"/>
    <col min="15083" max="15083" width="14.85546875" style="32" bestFit="1" customWidth="1"/>
    <col min="15084" max="15084" width="22.85546875" style="32" bestFit="1" customWidth="1"/>
    <col min="15085" max="15085" width="12.5703125" style="32" customWidth="1"/>
    <col min="15086" max="15086" width="19.140625" style="32" customWidth="1"/>
    <col min="15087" max="15087" width="17.140625" style="32" customWidth="1"/>
    <col min="15088" max="15088" width="18.5703125" style="32" customWidth="1"/>
    <col min="15089" max="15089" width="25" style="32" customWidth="1"/>
    <col min="15090" max="15090" width="41.42578125" style="32" customWidth="1"/>
    <col min="15091" max="15332" width="9.140625" style="32"/>
    <col min="15333" max="15333" width="10.140625" style="32" customWidth="1"/>
    <col min="15334" max="15334" width="49.5703125" style="32" bestFit="1" customWidth="1"/>
    <col min="15335" max="15335" width="23.85546875" style="32" bestFit="1" customWidth="1"/>
    <col min="15336" max="15336" width="11.140625" style="32" bestFit="1" customWidth="1"/>
    <col min="15337" max="15337" width="9.42578125" style="32" customWidth="1"/>
    <col min="15338" max="15338" width="16.140625" style="32" bestFit="1" customWidth="1"/>
    <col min="15339" max="15339" width="14.85546875" style="32" bestFit="1" customWidth="1"/>
    <col min="15340" max="15340" width="22.85546875" style="32" bestFit="1" customWidth="1"/>
    <col min="15341" max="15341" width="12.5703125" style="32" customWidth="1"/>
    <col min="15342" max="15342" width="19.140625" style="32" customWidth="1"/>
    <col min="15343" max="15343" width="17.140625" style="32" customWidth="1"/>
    <col min="15344" max="15344" width="18.5703125" style="32" customWidth="1"/>
    <col min="15345" max="15345" width="25" style="32" customWidth="1"/>
    <col min="15346" max="15346" width="41.42578125" style="32" customWidth="1"/>
    <col min="15347" max="15588" width="9.140625" style="32"/>
    <col min="15589" max="15589" width="10.140625" style="32" customWidth="1"/>
    <col min="15590" max="15590" width="49.5703125" style="32" bestFit="1" customWidth="1"/>
    <col min="15591" max="15591" width="23.85546875" style="32" bestFit="1" customWidth="1"/>
    <col min="15592" max="15592" width="11.140625" style="32" bestFit="1" customWidth="1"/>
    <col min="15593" max="15593" width="9.42578125" style="32" customWidth="1"/>
    <col min="15594" max="15594" width="16.140625" style="32" bestFit="1" customWidth="1"/>
    <col min="15595" max="15595" width="14.85546875" style="32" bestFit="1" customWidth="1"/>
    <col min="15596" max="15596" width="22.85546875" style="32" bestFit="1" customWidth="1"/>
    <col min="15597" max="15597" width="12.5703125" style="32" customWidth="1"/>
    <col min="15598" max="15598" width="19.140625" style="32" customWidth="1"/>
    <col min="15599" max="15599" width="17.140625" style="32" customWidth="1"/>
    <col min="15600" max="15600" width="18.5703125" style="32" customWidth="1"/>
    <col min="15601" max="15601" width="25" style="32" customWidth="1"/>
    <col min="15602" max="15602" width="41.42578125" style="32" customWidth="1"/>
    <col min="15603" max="15844" width="9.140625" style="32"/>
    <col min="15845" max="15845" width="10.140625" style="32" customWidth="1"/>
    <col min="15846" max="15846" width="49.5703125" style="32" bestFit="1" customWidth="1"/>
    <col min="15847" max="15847" width="23.85546875" style="32" bestFit="1" customWidth="1"/>
    <col min="15848" max="15848" width="11.140625" style="32" bestFit="1" customWidth="1"/>
    <col min="15849" max="15849" width="9.42578125" style="32" customWidth="1"/>
    <col min="15850" max="15850" width="16.140625" style="32" bestFit="1" customWidth="1"/>
    <col min="15851" max="15851" width="14.85546875" style="32" bestFit="1" customWidth="1"/>
    <col min="15852" max="15852" width="22.85546875" style="32" bestFit="1" customWidth="1"/>
    <col min="15853" max="15853" width="12.5703125" style="32" customWidth="1"/>
    <col min="15854" max="15854" width="19.140625" style="32" customWidth="1"/>
    <col min="15855" max="15855" width="17.140625" style="32" customWidth="1"/>
    <col min="15856" max="15856" width="18.5703125" style="32" customWidth="1"/>
    <col min="15857" max="15857" width="25" style="32" customWidth="1"/>
    <col min="15858" max="15858" width="41.42578125" style="32" customWidth="1"/>
    <col min="15859" max="16100" width="9.140625" style="32"/>
    <col min="16101" max="16101" width="10.140625" style="32" customWidth="1"/>
    <col min="16102" max="16102" width="49.5703125" style="32" bestFit="1" customWidth="1"/>
    <col min="16103" max="16103" width="23.85546875" style="32" bestFit="1" customWidth="1"/>
    <col min="16104" max="16104" width="11.140625" style="32" bestFit="1" customWidth="1"/>
    <col min="16105" max="16105" width="9.42578125" style="32" customWidth="1"/>
    <col min="16106" max="16106" width="16.140625" style="32" bestFit="1" customWidth="1"/>
    <col min="16107" max="16107" width="14.85546875" style="32" bestFit="1" customWidth="1"/>
    <col min="16108" max="16108" width="22.85546875" style="32" bestFit="1" customWidth="1"/>
    <col min="16109" max="16109" width="12.5703125" style="32" customWidth="1"/>
    <col min="16110" max="16110" width="19.140625" style="32" customWidth="1"/>
    <col min="16111" max="16111" width="17.140625" style="32" customWidth="1"/>
    <col min="16112" max="16112" width="18.5703125" style="32" customWidth="1"/>
    <col min="16113" max="16113" width="25" style="32" customWidth="1"/>
    <col min="16114" max="16114" width="41.42578125" style="32" customWidth="1"/>
    <col min="16115" max="16384" width="9.140625" style="32"/>
  </cols>
  <sheetData>
    <row r="1" spans="1:15" ht="35.1" customHeight="1" x14ac:dyDescent="0.25">
      <c r="D1" s="45"/>
      <c r="E1" s="46"/>
      <c r="F1" s="47"/>
      <c r="G1" s="48"/>
      <c r="H1" s="48"/>
      <c r="I1" s="49"/>
      <c r="J1" s="69"/>
      <c r="K1" s="70" t="s">
        <v>0</v>
      </c>
      <c r="L1" s="28"/>
      <c r="M1" s="28"/>
      <c r="N1" s="28"/>
      <c r="O1" s="28"/>
    </row>
    <row r="2" spans="1:15" ht="40.5" x14ac:dyDescent="0.25">
      <c r="A2" s="52" t="s">
        <v>1</v>
      </c>
      <c r="B2" s="52" t="s">
        <v>2</v>
      </c>
      <c r="C2" s="52" t="s">
        <v>3</v>
      </c>
      <c r="D2" s="53" t="s">
        <v>4</v>
      </c>
      <c r="E2" s="53" t="s">
        <v>5</v>
      </c>
      <c r="F2" s="54" t="s">
        <v>6</v>
      </c>
      <c r="G2" s="55" t="s">
        <v>20</v>
      </c>
      <c r="H2" s="55" t="s">
        <v>7</v>
      </c>
      <c r="I2" s="55" t="s">
        <v>8</v>
      </c>
      <c r="J2" s="56" t="s">
        <v>9</v>
      </c>
      <c r="K2" s="57" t="s">
        <v>10</v>
      </c>
      <c r="L2" s="29"/>
      <c r="M2" s="29"/>
      <c r="N2" s="28"/>
      <c r="O2" s="28"/>
    </row>
    <row r="3" spans="1:15" ht="35.1" customHeight="1" x14ac:dyDescent="0.35">
      <c r="A3" s="82" t="s">
        <v>11</v>
      </c>
      <c r="B3" s="82">
        <v>1</v>
      </c>
      <c r="C3" s="58" t="s">
        <v>66</v>
      </c>
      <c r="D3" s="59">
        <v>3920</v>
      </c>
      <c r="E3" s="60">
        <f>D3/5280</f>
        <v>0.74242424242424243</v>
      </c>
      <c r="F3" s="61">
        <v>26</v>
      </c>
      <c r="G3" s="41">
        <v>34995</v>
      </c>
      <c r="H3" s="41"/>
      <c r="I3" s="61"/>
      <c r="J3" s="38"/>
      <c r="K3" s="38"/>
    </row>
    <row r="4" spans="1:15" ht="35.1" customHeight="1" x14ac:dyDescent="0.35">
      <c r="A4" s="83"/>
      <c r="B4" s="83"/>
      <c r="C4" s="86" t="s">
        <v>74</v>
      </c>
      <c r="D4" s="87"/>
      <c r="E4" s="87"/>
      <c r="F4" s="87"/>
      <c r="G4" s="88"/>
      <c r="H4" s="40" t="s">
        <v>12</v>
      </c>
      <c r="I4" s="42">
        <v>1</v>
      </c>
      <c r="J4" s="38"/>
      <c r="K4" s="39">
        <f>I4*J4</f>
        <v>0</v>
      </c>
    </row>
    <row r="5" spans="1:15" ht="35.1" customHeight="1" x14ac:dyDescent="0.35">
      <c r="A5" s="83"/>
      <c r="B5" s="83"/>
      <c r="C5" s="86" t="s">
        <v>54</v>
      </c>
      <c r="D5" s="87"/>
      <c r="E5" s="87"/>
      <c r="F5" s="87"/>
      <c r="G5" s="88"/>
      <c r="H5" s="40" t="s">
        <v>13</v>
      </c>
      <c r="I5" s="42">
        <v>13877</v>
      </c>
      <c r="J5" s="38"/>
      <c r="K5" s="39">
        <f t="shared" ref="K5:K15" si="0">I5*J5</f>
        <v>0</v>
      </c>
    </row>
    <row r="6" spans="1:15" ht="35.1" customHeight="1" x14ac:dyDescent="0.35">
      <c r="A6" s="83"/>
      <c r="B6" s="83"/>
      <c r="C6" s="86" t="s">
        <v>37</v>
      </c>
      <c r="D6" s="87"/>
      <c r="E6" s="87"/>
      <c r="F6" s="87"/>
      <c r="G6" s="88"/>
      <c r="H6" s="40" t="s">
        <v>13</v>
      </c>
      <c r="I6" s="42">
        <v>21118</v>
      </c>
      <c r="J6" s="38"/>
      <c r="K6" s="39">
        <f t="shared" si="0"/>
        <v>0</v>
      </c>
    </row>
    <row r="7" spans="1:15" ht="35.1" customHeight="1" x14ac:dyDescent="0.35">
      <c r="A7" s="83"/>
      <c r="B7" s="83"/>
      <c r="C7" s="86" t="s">
        <v>70</v>
      </c>
      <c r="D7" s="87"/>
      <c r="E7" s="87"/>
      <c r="F7" s="87"/>
      <c r="G7" s="88"/>
      <c r="H7" s="40" t="s">
        <v>17</v>
      </c>
      <c r="I7" s="42">
        <v>3269</v>
      </c>
      <c r="J7" s="38"/>
      <c r="K7" s="39">
        <f t="shared" si="0"/>
        <v>0</v>
      </c>
    </row>
    <row r="8" spans="1:15" ht="35.1" customHeight="1" x14ac:dyDescent="0.35">
      <c r="A8" s="83"/>
      <c r="B8" s="83"/>
      <c r="C8" s="86" t="s">
        <v>68</v>
      </c>
      <c r="D8" s="87"/>
      <c r="E8" s="87"/>
      <c r="F8" s="87"/>
      <c r="G8" s="88"/>
      <c r="H8" s="40" t="s">
        <v>17</v>
      </c>
      <c r="I8" s="42">
        <v>3484</v>
      </c>
      <c r="J8" s="38"/>
      <c r="K8" s="39">
        <f t="shared" si="0"/>
        <v>0</v>
      </c>
    </row>
    <row r="9" spans="1:15" ht="35.1" customHeight="1" x14ac:dyDescent="0.35">
      <c r="A9" s="83"/>
      <c r="B9" s="83"/>
      <c r="C9" s="86" t="s">
        <v>38</v>
      </c>
      <c r="D9" s="87"/>
      <c r="E9" s="87"/>
      <c r="F9" s="87"/>
      <c r="G9" s="88"/>
      <c r="H9" s="40" t="s">
        <v>16</v>
      </c>
      <c r="I9" s="42">
        <v>23520</v>
      </c>
      <c r="J9" s="38"/>
      <c r="K9" s="39">
        <f t="shared" si="0"/>
        <v>0</v>
      </c>
    </row>
    <row r="10" spans="1:15" ht="35.1" customHeight="1" x14ac:dyDescent="0.35">
      <c r="A10" s="83"/>
      <c r="B10" s="83"/>
      <c r="C10" s="86" t="s">
        <v>39</v>
      </c>
      <c r="D10" s="87"/>
      <c r="E10" s="87"/>
      <c r="F10" s="87"/>
      <c r="G10" s="88"/>
      <c r="H10" s="40" t="s">
        <v>17</v>
      </c>
      <c r="I10" s="72">
        <v>11.9</v>
      </c>
      <c r="J10" s="38"/>
      <c r="K10" s="39">
        <f>I10*J10</f>
        <v>0</v>
      </c>
    </row>
    <row r="11" spans="1:15" ht="35.1" customHeight="1" x14ac:dyDescent="0.35">
      <c r="A11" s="83"/>
      <c r="B11" s="83"/>
      <c r="C11" s="86" t="s">
        <v>40</v>
      </c>
      <c r="D11" s="87"/>
      <c r="E11" s="87"/>
      <c r="F11" s="87"/>
      <c r="G11" s="88"/>
      <c r="H11" s="40" t="s">
        <v>12</v>
      </c>
      <c r="I11" s="42">
        <v>1</v>
      </c>
      <c r="J11" s="38"/>
      <c r="K11" s="39">
        <f t="shared" si="0"/>
        <v>0</v>
      </c>
    </row>
    <row r="12" spans="1:15" ht="35.1" customHeight="1" x14ac:dyDescent="0.35">
      <c r="A12" s="83"/>
      <c r="B12" s="83"/>
      <c r="C12" s="86" t="s">
        <v>41</v>
      </c>
      <c r="D12" s="87"/>
      <c r="E12" s="87"/>
      <c r="F12" s="87"/>
      <c r="G12" s="88"/>
      <c r="H12" s="40" t="s">
        <v>16</v>
      </c>
      <c r="I12" s="42">
        <v>7840</v>
      </c>
      <c r="J12" s="38"/>
      <c r="K12" s="39">
        <f>I12*J12</f>
        <v>0</v>
      </c>
    </row>
    <row r="13" spans="1:15" ht="35.1" customHeight="1" x14ac:dyDescent="0.35">
      <c r="A13" s="83"/>
      <c r="B13" s="83"/>
      <c r="C13" s="86" t="s">
        <v>43</v>
      </c>
      <c r="D13" s="87"/>
      <c r="E13" s="87"/>
      <c r="F13" s="87"/>
      <c r="G13" s="88"/>
      <c r="H13" s="40" t="s">
        <v>16</v>
      </c>
      <c r="I13" s="42">
        <v>7840</v>
      </c>
      <c r="J13" s="38"/>
      <c r="K13" s="39">
        <f t="shared" si="0"/>
        <v>0</v>
      </c>
    </row>
    <row r="14" spans="1:15" ht="35.1" customHeight="1" x14ac:dyDescent="0.35">
      <c r="A14" s="83"/>
      <c r="B14" s="83"/>
      <c r="C14" s="86" t="s">
        <v>44</v>
      </c>
      <c r="D14" s="87"/>
      <c r="E14" s="87"/>
      <c r="F14" s="87"/>
      <c r="G14" s="88"/>
      <c r="H14" s="40" t="s">
        <v>16</v>
      </c>
      <c r="I14" s="42">
        <v>7840</v>
      </c>
      <c r="J14" s="38"/>
      <c r="K14" s="39">
        <f t="shared" si="0"/>
        <v>0</v>
      </c>
    </row>
    <row r="15" spans="1:15" ht="35.1" customHeight="1" x14ac:dyDescent="0.35">
      <c r="A15" s="83"/>
      <c r="B15" s="83"/>
      <c r="C15" s="94" t="s">
        <v>18</v>
      </c>
      <c r="D15" s="95"/>
      <c r="E15" s="95"/>
      <c r="F15" s="95"/>
      <c r="G15" s="96"/>
      <c r="H15" s="40" t="s">
        <v>17</v>
      </c>
      <c r="I15" s="42">
        <v>600</v>
      </c>
      <c r="J15" s="38"/>
      <c r="K15" s="39">
        <f t="shared" si="0"/>
        <v>0</v>
      </c>
    </row>
    <row r="16" spans="1:15" ht="35.1" customHeight="1" x14ac:dyDescent="0.35">
      <c r="A16" s="84"/>
      <c r="B16" s="84"/>
      <c r="C16" s="89" t="s">
        <v>19</v>
      </c>
      <c r="D16" s="90"/>
      <c r="E16" s="90"/>
      <c r="F16" s="90"/>
      <c r="G16" s="90"/>
      <c r="H16" s="90"/>
      <c r="I16" s="90"/>
      <c r="J16" s="91"/>
      <c r="K16" s="39">
        <f>SUM(K4:K15)</f>
        <v>0</v>
      </c>
    </row>
    <row r="17" spans="1:15" ht="35.1" customHeight="1" x14ac:dyDescent="0.25">
      <c r="A17" s="62"/>
      <c r="D17" s="45"/>
      <c r="E17" s="46"/>
      <c r="F17" s="47"/>
      <c r="G17" s="48"/>
      <c r="H17" s="48"/>
      <c r="I17" s="49"/>
      <c r="J17" s="50"/>
      <c r="K17" s="51" t="s">
        <v>0</v>
      </c>
      <c r="L17" s="28"/>
      <c r="M17" s="28"/>
      <c r="N17" s="28"/>
      <c r="O17" s="28"/>
    </row>
    <row r="18" spans="1:15" ht="40.5" x14ac:dyDescent="0.25">
      <c r="A18" s="52" t="s">
        <v>1</v>
      </c>
      <c r="B18" s="52" t="s">
        <v>2</v>
      </c>
      <c r="C18" s="52" t="s">
        <v>3</v>
      </c>
      <c r="D18" s="53" t="s">
        <v>4</v>
      </c>
      <c r="E18" s="53" t="s">
        <v>5</v>
      </c>
      <c r="F18" s="54" t="s">
        <v>6</v>
      </c>
      <c r="G18" s="55" t="s">
        <v>20</v>
      </c>
      <c r="H18" s="55" t="s">
        <v>7</v>
      </c>
      <c r="I18" s="55" t="s">
        <v>8</v>
      </c>
      <c r="J18" s="56" t="s">
        <v>9</v>
      </c>
      <c r="K18" s="57" t="s">
        <v>10</v>
      </c>
      <c r="L18" s="29"/>
      <c r="M18" s="29"/>
      <c r="N18" s="28"/>
      <c r="O18" s="28"/>
    </row>
    <row r="19" spans="1:15" ht="35.1" customHeight="1" x14ac:dyDescent="0.35">
      <c r="A19" s="30"/>
      <c r="B19" s="82">
        <v>2</v>
      </c>
      <c r="C19" s="58" t="s">
        <v>52</v>
      </c>
      <c r="D19" s="59">
        <v>6130</v>
      </c>
      <c r="E19" s="60">
        <f>D19/5280</f>
        <v>1.1609848484848484</v>
      </c>
      <c r="F19" s="61">
        <v>26</v>
      </c>
      <c r="G19" s="41">
        <v>34760</v>
      </c>
      <c r="H19" s="41"/>
      <c r="I19" s="61"/>
      <c r="J19" s="38"/>
      <c r="K19" s="38"/>
      <c r="M19" s="32"/>
    </row>
    <row r="20" spans="1:15" ht="35.1" customHeight="1" x14ac:dyDescent="0.35">
      <c r="A20" s="30"/>
      <c r="B20" s="83"/>
      <c r="C20" s="85" t="s">
        <v>23</v>
      </c>
      <c r="D20" s="85"/>
      <c r="E20" s="85"/>
      <c r="F20" s="85"/>
      <c r="G20" s="85"/>
      <c r="H20" s="36" t="s">
        <v>12</v>
      </c>
      <c r="I20" s="37">
        <v>1</v>
      </c>
      <c r="J20" s="38"/>
      <c r="K20" s="39">
        <f>J20*I20</f>
        <v>0</v>
      </c>
      <c r="M20" s="32"/>
    </row>
    <row r="21" spans="1:15" ht="35.1" customHeight="1" x14ac:dyDescent="0.35">
      <c r="A21" s="30"/>
      <c r="B21" s="83"/>
      <c r="C21" s="86" t="s">
        <v>54</v>
      </c>
      <c r="D21" s="87"/>
      <c r="E21" s="87"/>
      <c r="F21" s="87"/>
      <c r="G21" s="88"/>
      <c r="H21" s="40" t="s">
        <v>13</v>
      </c>
      <c r="I21" s="41">
        <f>ROUNDUP(G19,0)</f>
        <v>34760</v>
      </c>
      <c r="J21" s="38"/>
      <c r="K21" s="39">
        <f t="shared" ref="K21:K32" si="1">J21*I21</f>
        <v>0</v>
      </c>
      <c r="M21" s="33"/>
      <c r="N21" s="34"/>
    </row>
    <row r="22" spans="1:15" ht="35.1" customHeight="1" x14ac:dyDescent="0.35">
      <c r="A22" s="30"/>
      <c r="B22" s="83"/>
      <c r="C22" s="86" t="s">
        <v>39</v>
      </c>
      <c r="D22" s="87"/>
      <c r="E22" s="87"/>
      <c r="F22" s="87"/>
      <c r="G22" s="88"/>
      <c r="H22" s="40" t="s">
        <v>13</v>
      </c>
      <c r="I22" s="41">
        <f>ROUNDUP(G19,0)</f>
        <v>34760</v>
      </c>
      <c r="J22" s="38"/>
      <c r="K22" s="39">
        <f t="shared" si="1"/>
        <v>0</v>
      </c>
      <c r="M22" s="33"/>
      <c r="N22" s="34"/>
    </row>
    <row r="23" spans="1:15" ht="35.1" customHeight="1" x14ac:dyDescent="0.35">
      <c r="A23" s="30"/>
      <c r="B23" s="83"/>
      <c r="C23" s="86" t="s">
        <v>38</v>
      </c>
      <c r="D23" s="87"/>
      <c r="E23" s="87"/>
      <c r="F23" s="87"/>
      <c r="G23" s="88"/>
      <c r="H23" s="40" t="s">
        <v>16</v>
      </c>
      <c r="I23" s="41">
        <f>ROUNDUP((D19*6),0)</f>
        <v>36780</v>
      </c>
      <c r="J23" s="38"/>
      <c r="K23" s="39">
        <f t="shared" si="1"/>
        <v>0</v>
      </c>
      <c r="M23" s="33"/>
      <c r="N23" s="34"/>
    </row>
    <row r="24" spans="1:15" ht="35.1" customHeight="1" x14ac:dyDescent="0.35">
      <c r="A24" s="30"/>
      <c r="B24" s="83"/>
      <c r="C24" s="94" t="s">
        <v>69</v>
      </c>
      <c r="D24" s="95"/>
      <c r="E24" s="95"/>
      <c r="F24" s="95"/>
      <c r="G24" s="96"/>
      <c r="H24" s="36" t="s">
        <v>17</v>
      </c>
      <c r="I24" s="41">
        <f>ROUNDUP(G19*220/2000,0)</f>
        <v>3824</v>
      </c>
      <c r="J24" s="38"/>
      <c r="K24" s="39">
        <f t="shared" si="1"/>
        <v>0</v>
      </c>
      <c r="N24" s="34"/>
    </row>
    <row r="25" spans="1:15" ht="35.1" customHeight="1" x14ac:dyDescent="0.35">
      <c r="A25" s="73"/>
      <c r="B25" s="83"/>
      <c r="C25" s="86" t="s">
        <v>45</v>
      </c>
      <c r="D25" s="87"/>
      <c r="E25" s="87"/>
      <c r="F25" s="87"/>
      <c r="G25" s="88"/>
      <c r="H25" s="40" t="s">
        <v>31</v>
      </c>
      <c r="I25" s="41">
        <v>6</v>
      </c>
      <c r="J25" s="38"/>
      <c r="K25" s="39">
        <f t="shared" si="1"/>
        <v>0</v>
      </c>
      <c r="N25" s="34"/>
    </row>
    <row r="26" spans="1:15" ht="35.1" customHeight="1" x14ac:dyDescent="0.35">
      <c r="A26" s="30" t="s">
        <v>11</v>
      </c>
      <c r="B26" s="83"/>
      <c r="C26" s="86" t="s">
        <v>41</v>
      </c>
      <c r="D26" s="87"/>
      <c r="E26" s="87"/>
      <c r="F26" s="87"/>
      <c r="G26" s="88"/>
      <c r="H26" s="40" t="s">
        <v>16</v>
      </c>
      <c r="I26" s="41">
        <f>(6130*2)+(506*2)</f>
        <v>13272</v>
      </c>
      <c r="J26" s="38"/>
      <c r="K26" s="39">
        <f t="shared" si="1"/>
        <v>0</v>
      </c>
    </row>
    <row r="27" spans="1:15" ht="35.1" customHeight="1" x14ac:dyDescent="0.35">
      <c r="A27" s="30"/>
      <c r="B27" s="83"/>
      <c r="C27" s="86" t="s">
        <v>42</v>
      </c>
      <c r="D27" s="87"/>
      <c r="E27" s="87"/>
      <c r="F27" s="87"/>
      <c r="G27" s="88"/>
      <c r="H27" s="40" t="s">
        <v>16</v>
      </c>
      <c r="I27" s="41">
        <v>50</v>
      </c>
      <c r="J27" s="38"/>
      <c r="K27" s="39">
        <f t="shared" si="1"/>
        <v>0</v>
      </c>
      <c r="N27" s="35"/>
    </row>
    <row r="28" spans="1:15" ht="35.1" customHeight="1" x14ac:dyDescent="0.35">
      <c r="A28" s="30"/>
      <c r="B28" s="83"/>
      <c r="C28" s="86" t="s">
        <v>43</v>
      </c>
      <c r="D28" s="87"/>
      <c r="E28" s="87"/>
      <c r="F28" s="87"/>
      <c r="G28" s="88"/>
      <c r="H28" s="40" t="s">
        <v>16</v>
      </c>
      <c r="I28" s="41">
        <v>12700</v>
      </c>
      <c r="J28" s="38"/>
      <c r="K28" s="39">
        <f t="shared" si="1"/>
        <v>0</v>
      </c>
      <c r="N28" s="35"/>
    </row>
    <row r="29" spans="1:15" ht="35.1" customHeight="1" x14ac:dyDescent="0.35">
      <c r="A29" s="30"/>
      <c r="B29" s="83"/>
      <c r="C29" s="86" t="s">
        <v>44</v>
      </c>
      <c r="D29" s="87"/>
      <c r="E29" s="87"/>
      <c r="F29" s="87"/>
      <c r="G29" s="88"/>
      <c r="H29" s="40" t="s">
        <v>16</v>
      </c>
      <c r="I29" s="41">
        <f>D19*2</f>
        <v>12260</v>
      </c>
      <c r="J29" s="38"/>
      <c r="K29" s="39">
        <f t="shared" si="1"/>
        <v>0</v>
      </c>
    </row>
    <row r="30" spans="1:15" ht="35.1" customHeight="1" x14ac:dyDescent="0.35">
      <c r="A30" s="30"/>
      <c r="B30" s="83"/>
      <c r="C30" s="86" t="s">
        <v>46</v>
      </c>
      <c r="D30" s="87"/>
      <c r="E30" s="87"/>
      <c r="F30" s="87"/>
      <c r="G30" s="88"/>
      <c r="H30" s="40" t="s">
        <v>16</v>
      </c>
      <c r="I30" s="41">
        <v>64</v>
      </c>
      <c r="J30" s="38"/>
      <c r="K30" s="39">
        <f t="shared" si="1"/>
        <v>0</v>
      </c>
    </row>
    <row r="31" spans="1:15" ht="35.1" customHeight="1" x14ac:dyDescent="0.35">
      <c r="A31" s="30"/>
      <c r="B31" s="83"/>
      <c r="C31" s="86" t="s">
        <v>64</v>
      </c>
      <c r="D31" s="87"/>
      <c r="E31" s="87"/>
      <c r="F31" s="87"/>
      <c r="G31" s="88"/>
      <c r="H31" s="40" t="s">
        <v>16</v>
      </c>
      <c r="I31" s="41">
        <f>6*24+30*6</f>
        <v>324</v>
      </c>
      <c r="J31" s="38"/>
      <c r="K31" s="39">
        <f t="shared" si="1"/>
        <v>0</v>
      </c>
    </row>
    <row r="32" spans="1:15" ht="35.1" customHeight="1" x14ac:dyDescent="0.35">
      <c r="A32" s="30"/>
      <c r="B32" s="83"/>
      <c r="C32" s="86" t="s">
        <v>65</v>
      </c>
      <c r="D32" s="87"/>
      <c r="E32" s="87"/>
      <c r="F32" s="87"/>
      <c r="G32" s="88"/>
      <c r="H32" s="40" t="s">
        <v>31</v>
      </c>
      <c r="I32" s="41">
        <v>1</v>
      </c>
      <c r="J32" s="38"/>
      <c r="K32" s="39">
        <f t="shared" si="1"/>
        <v>0</v>
      </c>
    </row>
    <row r="33" spans="1:15" ht="35.1" customHeight="1" x14ac:dyDescent="0.35">
      <c r="A33" s="30"/>
      <c r="B33" s="84"/>
      <c r="C33" s="89" t="s">
        <v>19</v>
      </c>
      <c r="D33" s="90"/>
      <c r="E33" s="90"/>
      <c r="F33" s="90"/>
      <c r="G33" s="90"/>
      <c r="H33" s="90"/>
      <c r="I33" s="90"/>
      <c r="J33" s="91"/>
      <c r="K33" s="39">
        <f>SUM(K20:K32)</f>
        <v>0</v>
      </c>
    </row>
    <row r="34" spans="1:15" ht="35.1" customHeight="1" x14ac:dyDescent="0.25">
      <c r="D34" s="45"/>
      <c r="E34" s="46"/>
      <c r="F34" s="47"/>
      <c r="G34" s="48"/>
      <c r="H34" s="48"/>
      <c r="I34" s="49"/>
      <c r="J34" s="50"/>
      <c r="K34" s="51" t="s">
        <v>0</v>
      </c>
      <c r="L34" s="29"/>
      <c r="M34" s="29"/>
      <c r="N34" s="28"/>
      <c r="O34" s="28"/>
    </row>
    <row r="35" spans="1:15" ht="40.5" x14ac:dyDescent="0.25">
      <c r="A35" s="52" t="s">
        <v>1</v>
      </c>
      <c r="B35" s="52" t="s">
        <v>2</v>
      </c>
      <c r="C35" s="52" t="s">
        <v>3</v>
      </c>
      <c r="D35" s="53" t="s">
        <v>4</v>
      </c>
      <c r="E35" s="53" t="s">
        <v>5</v>
      </c>
      <c r="F35" s="54" t="s">
        <v>6</v>
      </c>
      <c r="G35" s="55" t="s">
        <v>20</v>
      </c>
      <c r="H35" s="55" t="s">
        <v>7</v>
      </c>
      <c r="I35" s="55" t="s">
        <v>8</v>
      </c>
      <c r="J35" s="56" t="s">
        <v>9</v>
      </c>
      <c r="K35" s="57" t="s">
        <v>10</v>
      </c>
      <c r="L35" s="32"/>
      <c r="M35" s="32"/>
    </row>
    <row r="36" spans="1:15" ht="35.1" customHeight="1" x14ac:dyDescent="0.35">
      <c r="A36" s="82" t="s">
        <v>11</v>
      </c>
      <c r="B36" s="82">
        <v>3</v>
      </c>
      <c r="C36" s="58" t="s">
        <v>48</v>
      </c>
      <c r="D36" s="59">
        <v>4475</v>
      </c>
      <c r="E36" s="60">
        <v>1</v>
      </c>
      <c r="F36" s="61">
        <v>24</v>
      </c>
      <c r="G36" s="41">
        <v>13262</v>
      </c>
      <c r="H36" s="41"/>
      <c r="I36" s="61"/>
      <c r="J36" s="38"/>
      <c r="K36" s="38"/>
    </row>
    <row r="37" spans="1:15" ht="35.1" customHeight="1" x14ac:dyDescent="0.35">
      <c r="A37" s="83"/>
      <c r="B37" s="83"/>
      <c r="C37" s="85" t="s">
        <v>23</v>
      </c>
      <c r="D37" s="85"/>
      <c r="E37" s="85"/>
      <c r="F37" s="85"/>
      <c r="G37" s="85"/>
      <c r="H37" s="36" t="s">
        <v>12</v>
      </c>
      <c r="I37" s="37">
        <v>1</v>
      </c>
      <c r="J37" s="38"/>
      <c r="K37" s="39">
        <f>J37*I37</f>
        <v>0</v>
      </c>
    </row>
    <row r="38" spans="1:15" ht="35.1" customHeight="1" x14ac:dyDescent="0.35">
      <c r="A38" s="83"/>
      <c r="B38" s="83"/>
      <c r="C38" s="86" t="s">
        <v>54</v>
      </c>
      <c r="D38" s="87"/>
      <c r="E38" s="87"/>
      <c r="F38" s="87"/>
      <c r="G38" s="88"/>
      <c r="H38" s="40" t="s">
        <v>13</v>
      </c>
      <c r="I38" s="41">
        <f>ROUNDUP(G36,0)</f>
        <v>13262</v>
      </c>
      <c r="J38" s="38"/>
      <c r="K38" s="39">
        <f t="shared" ref="K38:K45" si="2">J38*I38</f>
        <v>0</v>
      </c>
    </row>
    <row r="39" spans="1:15" ht="35.1" customHeight="1" x14ac:dyDescent="0.35">
      <c r="A39" s="83"/>
      <c r="B39" s="83"/>
      <c r="C39" s="86" t="s">
        <v>39</v>
      </c>
      <c r="D39" s="87"/>
      <c r="E39" s="87"/>
      <c r="F39" s="87"/>
      <c r="G39" s="88"/>
      <c r="H39" s="40" t="s">
        <v>13</v>
      </c>
      <c r="I39" s="41">
        <f>ROUNDUP(G36,0)</f>
        <v>13262</v>
      </c>
      <c r="J39" s="38"/>
      <c r="K39" s="39">
        <f t="shared" si="2"/>
        <v>0</v>
      </c>
    </row>
    <row r="40" spans="1:15" ht="35.1" customHeight="1" x14ac:dyDescent="0.35">
      <c r="A40" s="83"/>
      <c r="B40" s="83"/>
      <c r="C40" s="86" t="s">
        <v>38</v>
      </c>
      <c r="D40" s="87"/>
      <c r="E40" s="87"/>
      <c r="F40" s="87"/>
      <c r="G40" s="88"/>
      <c r="H40" s="40" t="s">
        <v>16</v>
      </c>
      <c r="I40" s="41">
        <f>ROUNDUP(D36,0)</f>
        <v>4475</v>
      </c>
      <c r="J40" s="38"/>
      <c r="K40" s="39">
        <f t="shared" si="2"/>
        <v>0</v>
      </c>
    </row>
    <row r="41" spans="1:15" ht="35.1" customHeight="1" x14ac:dyDescent="0.35">
      <c r="A41" s="83"/>
      <c r="B41" s="83"/>
      <c r="C41" s="94" t="s">
        <v>69</v>
      </c>
      <c r="D41" s="95"/>
      <c r="E41" s="95"/>
      <c r="F41" s="95"/>
      <c r="G41" s="96"/>
      <c r="H41" s="36" t="s">
        <v>17</v>
      </c>
      <c r="I41" s="41">
        <f>ROUNDUP(G36*220/2000,0)</f>
        <v>1459</v>
      </c>
      <c r="J41" s="38"/>
      <c r="K41" s="39">
        <f t="shared" si="2"/>
        <v>0</v>
      </c>
    </row>
    <row r="42" spans="1:15" ht="35.1" customHeight="1" x14ac:dyDescent="0.35">
      <c r="A42" s="83"/>
      <c r="B42" s="83"/>
      <c r="C42" s="97" t="s">
        <v>21</v>
      </c>
      <c r="D42" s="98"/>
      <c r="E42" s="98"/>
      <c r="F42" s="98"/>
      <c r="G42" s="99"/>
      <c r="H42" s="40" t="s">
        <v>16</v>
      </c>
      <c r="I42" s="41">
        <f>1072+5242</f>
        <v>6314</v>
      </c>
      <c r="J42" s="38"/>
      <c r="K42" s="39">
        <f t="shared" si="2"/>
        <v>0</v>
      </c>
    </row>
    <row r="43" spans="1:15" ht="35.1" customHeight="1" x14ac:dyDescent="0.35">
      <c r="A43" s="83"/>
      <c r="B43" s="83"/>
      <c r="C43" s="97" t="s">
        <v>26</v>
      </c>
      <c r="D43" s="98"/>
      <c r="E43" s="98"/>
      <c r="F43" s="98"/>
      <c r="G43" s="99"/>
      <c r="H43" s="40" t="s">
        <v>16</v>
      </c>
      <c r="I43" s="41">
        <f>ROUNDUP(1760*0.25,0)</f>
        <v>440</v>
      </c>
      <c r="J43" s="38"/>
      <c r="K43" s="39">
        <f t="shared" si="2"/>
        <v>0</v>
      </c>
    </row>
    <row r="44" spans="1:15" ht="35.1" customHeight="1" x14ac:dyDescent="0.35">
      <c r="A44" s="83"/>
      <c r="B44" s="83"/>
      <c r="C44" s="97" t="s">
        <v>22</v>
      </c>
      <c r="D44" s="98"/>
      <c r="E44" s="98"/>
      <c r="F44" s="98"/>
      <c r="G44" s="99"/>
      <c r="H44" s="40" t="s">
        <v>16</v>
      </c>
      <c r="I44" s="41">
        <f>D36*2</f>
        <v>8950</v>
      </c>
      <c r="J44" s="38"/>
      <c r="K44" s="39">
        <f t="shared" si="2"/>
        <v>0</v>
      </c>
    </row>
    <row r="45" spans="1:15" ht="35.1" customHeight="1" x14ac:dyDescent="0.35">
      <c r="A45" s="83"/>
      <c r="B45" s="83"/>
      <c r="C45" s="94" t="s">
        <v>18</v>
      </c>
      <c r="D45" s="95"/>
      <c r="E45" s="95"/>
      <c r="F45" s="95"/>
      <c r="G45" s="96"/>
      <c r="H45" s="40" t="s">
        <v>17</v>
      </c>
      <c r="I45" s="42">
        <v>400</v>
      </c>
      <c r="J45" s="38"/>
      <c r="K45" s="39">
        <f t="shared" si="2"/>
        <v>0</v>
      </c>
    </row>
    <row r="46" spans="1:15" ht="35.1" customHeight="1" x14ac:dyDescent="0.35">
      <c r="A46" s="84"/>
      <c r="B46" s="84"/>
      <c r="C46" s="89" t="s">
        <v>19</v>
      </c>
      <c r="D46" s="90"/>
      <c r="E46" s="90"/>
      <c r="F46" s="90"/>
      <c r="G46" s="90"/>
      <c r="H46" s="90"/>
      <c r="I46" s="90"/>
      <c r="J46" s="91"/>
      <c r="K46" s="39">
        <f>SUM(K37:K45)</f>
        <v>0</v>
      </c>
    </row>
    <row r="47" spans="1:15" ht="35.1" customHeight="1" x14ac:dyDescent="0.25">
      <c r="D47" s="45"/>
      <c r="E47" s="46"/>
      <c r="F47" s="47"/>
      <c r="G47" s="48"/>
      <c r="H47" s="48"/>
      <c r="I47" s="49"/>
      <c r="J47" s="50"/>
      <c r="K47" s="51" t="s">
        <v>0</v>
      </c>
      <c r="L47" s="29"/>
      <c r="M47" s="29"/>
      <c r="N47" s="28"/>
      <c r="O47" s="28"/>
    </row>
    <row r="48" spans="1:15" ht="40.5" x14ac:dyDescent="0.25">
      <c r="A48" s="52" t="s">
        <v>1</v>
      </c>
      <c r="B48" s="52" t="s">
        <v>2</v>
      </c>
      <c r="C48" s="52" t="s">
        <v>3</v>
      </c>
      <c r="D48" s="53" t="s">
        <v>4</v>
      </c>
      <c r="E48" s="53" t="s">
        <v>5</v>
      </c>
      <c r="F48" s="54" t="s">
        <v>6</v>
      </c>
      <c r="G48" s="55" t="s">
        <v>20</v>
      </c>
      <c r="H48" s="55" t="s">
        <v>7</v>
      </c>
      <c r="I48" s="55" t="s">
        <v>8</v>
      </c>
      <c r="J48" s="56" t="s">
        <v>9</v>
      </c>
      <c r="K48" s="57" t="s">
        <v>10</v>
      </c>
      <c r="L48" s="29"/>
      <c r="M48" s="29"/>
      <c r="N48" s="28"/>
      <c r="O48" s="28"/>
    </row>
    <row r="49" spans="1:15" ht="35.1" customHeight="1" x14ac:dyDescent="0.25">
      <c r="A49" s="82" t="s">
        <v>11</v>
      </c>
      <c r="B49" s="82">
        <v>4</v>
      </c>
      <c r="C49" s="58" t="s">
        <v>47</v>
      </c>
      <c r="D49" s="59">
        <v>4770</v>
      </c>
      <c r="E49" s="60">
        <f>D49/5280</f>
        <v>0.90340909090909094</v>
      </c>
      <c r="F49" s="61">
        <v>24</v>
      </c>
      <c r="G49" s="41">
        <f>D49*F49/9</f>
        <v>12720</v>
      </c>
      <c r="H49" s="41"/>
      <c r="I49" s="61"/>
      <c r="J49" s="38"/>
      <c r="K49" s="38"/>
      <c r="L49" s="29"/>
      <c r="M49" s="29"/>
      <c r="N49" s="28"/>
      <c r="O49" s="28"/>
    </row>
    <row r="50" spans="1:15" ht="35.1" customHeight="1" x14ac:dyDescent="0.25">
      <c r="A50" s="83"/>
      <c r="B50" s="83"/>
      <c r="C50" s="85" t="s">
        <v>55</v>
      </c>
      <c r="D50" s="85"/>
      <c r="E50" s="85"/>
      <c r="F50" s="85"/>
      <c r="G50" s="85"/>
      <c r="H50" s="36" t="s">
        <v>12</v>
      </c>
      <c r="I50" s="37">
        <v>1</v>
      </c>
      <c r="J50" s="38"/>
      <c r="K50" s="39">
        <f>J50*I50</f>
        <v>0</v>
      </c>
      <c r="L50" s="29"/>
      <c r="M50" s="29"/>
      <c r="N50" s="28"/>
      <c r="O50" s="28"/>
    </row>
    <row r="51" spans="1:15" ht="35.1" customHeight="1" x14ac:dyDescent="0.3">
      <c r="A51" s="83"/>
      <c r="B51" s="83"/>
      <c r="C51" s="86" t="s">
        <v>56</v>
      </c>
      <c r="D51" s="87"/>
      <c r="E51" s="87"/>
      <c r="F51" s="87"/>
      <c r="G51" s="88"/>
      <c r="H51" s="40" t="s">
        <v>13</v>
      </c>
      <c r="I51" s="41">
        <f>ROUNDUP(G49,0)</f>
        <v>12720</v>
      </c>
      <c r="J51" s="38"/>
      <c r="K51" s="39">
        <f t="shared" ref="K51:K55" si="3">J51*I51</f>
        <v>0</v>
      </c>
      <c r="L51" s="29"/>
      <c r="M51" s="29"/>
      <c r="N51" s="28"/>
      <c r="O51" s="28"/>
    </row>
    <row r="52" spans="1:15" ht="35.1" customHeight="1" x14ac:dyDescent="0.3">
      <c r="A52" s="83"/>
      <c r="B52" s="83"/>
      <c r="C52" s="86" t="s">
        <v>38</v>
      </c>
      <c r="D52" s="87"/>
      <c r="E52" s="87"/>
      <c r="F52" s="87"/>
      <c r="G52" s="88"/>
      <c r="H52" s="40" t="s">
        <v>16</v>
      </c>
      <c r="I52" s="41">
        <f>ROUNDUP(D49,0)</f>
        <v>4770</v>
      </c>
      <c r="J52" s="38"/>
      <c r="K52" s="39">
        <f t="shared" si="3"/>
        <v>0</v>
      </c>
      <c r="L52" s="29"/>
      <c r="M52" s="29"/>
      <c r="N52" s="28"/>
      <c r="O52" s="28"/>
    </row>
    <row r="53" spans="1:15" ht="35.1" customHeight="1" x14ac:dyDescent="0.25">
      <c r="A53" s="83"/>
      <c r="B53" s="83"/>
      <c r="C53" s="94" t="s">
        <v>57</v>
      </c>
      <c r="D53" s="95"/>
      <c r="E53" s="95"/>
      <c r="F53" s="95"/>
      <c r="G53" s="96"/>
      <c r="H53" s="36" t="s">
        <v>17</v>
      </c>
      <c r="I53" s="41">
        <f>ROUNDUP(G49*275/2000,0)</f>
        <v>1749</v>
      </c>
      <c r="J53" s="38"/>
      <c r="K53" s="39">
        <f t="shared" si="3"/>
        <v>0</v>
      </c>
      <c r="L53" s="29"/>
      <c r="M53" s="29"/>
      <c r="N53" s="28"/>
      <c r="O53" s="28"/>
    </row>
    <row r="54" spans="1:15" ht="35.1" customHeight="1" x14ac:dyDescent="0.25">
      <c r="A54" s="83"/>
      <c r="B54" s="83"/>
      <c r="C54" s="94" t="s">
        <v>27</v>
      </c>
      <c r="D54" s="95"/>
      <c r="E54" s="95"/>
      <c r="F54" s="95"/>
      <c r="G54" s="96"/>
      <c r="H54" s="40" t="s">
        <v>16</v>
      </c>
      <c r="I54" s="41">
        <v>24</v>
      </c>
      <c r="J54" s="38"/>
      <c r="K54" s="39">
        <f t="shared" si="3"/>
        <v>0</v>
      </c>
      <c r="L54" s="29"/>
      <c r="M54" s="29"/>
      <c r="N54" s="28"/>
      <c r="O54" s="28"/>
    </row>
    <row r="55" spans="1:15" ht="35.1" customHeight="1" x14ac:dyDescent="0.25">
      <c r="A55" s="83"/>
      <c r="B55" s="83"/>
      <c r="C55" s="94" t="s">
        <v>18</v>
      </c>
      <c r="D55" s="95"/>
      <c r="E55" s="95"/>
      <c r="F55" s="95"/>
      <c r="G55" s="96"/>
      <c r="H55" s="40" t="s">
        <v>17</v>
      </c>
      <c r="I55" s="42">
        <v>400</v>
      </c>
      <c r="J55" s="38"/>
      <c r="K55" s="39">
        <f t="shared" si="3"/>
        <v>0</v>
      </c>
      <c r="L55" s="29"/>
      <c r="M55" s="29"/>
      <c r="N55" s="28"/>
      <c r="O55" s="28"/>
    </row>
    <row r="56" spans="1:15" ht="35.1" customHeight="1" x14ac:dyDescent="0.25">
      <c r="A56" s="84"/>
      <c r="B56" s="84"/>
      <c r="C56" s="89" t="s">
        <v>19</v>
      </c>
      <c r="D56" s="90"/>
      <c r="E56" s="90"/>
      <c r="F56" s="90"/>
      <c r="G56" s="90"/>
      <c r="H56" s="90"/>
      <c r="I56" s="90"/>
      <c r="J56" s="91"/>
      <c r="K56" s="39">
        <f>SUM(K50:K55)</f>
        <v>0</v>
      </c>
      <c r="L56" s="29"/>
      <c r="M56" s="29"/>
      <c r="N56" s="28"/>
      <c r="O56" s="28"/>
    </row>
    <row r="57" spans="1:15" ht="35.1" customHeight="1" x14ac:dyDescent="0.25">
      <c r="D57" s="45"/>
      <c r="E57" s="46"/>
      <c r="F57" s="47"/>
      <c r="G57" s="48"/>
      <c r="H57" s="48"/>
      <c r="I57" s="49"/>
      <c r="J57" s="50"/>
      <c r="K57" s="51" t="s">
        <v>0</v>
      </c>
      <c r="L57" s="29"/>
      <c r="M57" s="29"/>
      <c r="N57" s="28"/>
      <c r="O57" s="28"/>
    </row>
    <row r="58" spans="1:15" ht="40.5" x14ac:dyDescent="0.25">
      <c r="A58" s="52" t="s">
        <v>1</v>
      </c>
      <c r="B58" s="52" t="s">
        <v>2</v>
      </c>
      <c r="C58" s="52" t="s">
        <v>3</v>
      </c>
      <c r="D58" s="53" t="s">
        <v>4</v>
      </c>
      <c r="E58" s="53" t="s">
        <v>5</v>
      </c>
      <c r="F58" s="54" t="s">
        <v>6</v>
      </c>
      <c r="G58" s="55" t="s">
        <v>20</v>
      </c>
      <c r="H58" s="55" t="s">
        <v>7</v>
      </c>
      <c r="I58" s="55" t="s">
        <v>8</v>
      </c>
      <c r="J58" s="56" t="s">
        <v>9</v>
      </c>
      <c r="K58" s="57" t="s">
        <v>10</v>
      </c>
      <c r="L58" s="29"/>
      <c r="M58" s="29"/>
      <c r="N58" s="28"/>
      <c r="O58" s="28"/>
    </row>
    <row r="59" spans="1:15" ht="35.1" customHeight="1" x14ac:dyDescent="0.25">
      <c r="A59" s="82" t="s">
        <v>11</v>
      </c>
      <c r="B59" s="82">
        <v>5</v>
      </c>
      <c r="C59" s="58" t="s">
        <v>49</v>
      </c>
      <c r="D59" s="59">
        <v>5280</v>
      </c>
      <c r="E59" s="60">
        <f>D59/5280</f>
        <v>1</v>
      </c>
      <c r="F59" s="61">
        <v>24</v>
      </c>
      <c r="G59" s="41">
        <f>D59*F59/9</f>
        <v>14080</v>
      </c>
      <c r="H59" s="41"/>
      <c r="I59" s="61"/>
      <c r="J59" s="38"/>
      <c r="K59" s="38"/>
      <c r="L59" s="29"/>
      <c r="M59" s="29"/>
      <c r="N59" s="28"/>
      <c r="O59" s="28"/>
    </row>
    <row r="60" spans="1:15" ht="35.1" customHeight="1" x14ac:dyDescent="0.25">
      <c r="A60" s="83"/>
      <c r="B60" s="83"/>
      <c r="C60" s="85" t="s">
        <v>55</v>
      </c>
      <c r="D60" s="85"/>
      <c r="E60" s="85"/>
      <c r="F60" s="85"/>
      <c r="G60" s="85"/>
      <c r="H60" s="36" t="s">
        <v>12</v>
      </c>
      <c r="I60" s="37">
        <v>1</v>
      </c>
      <c r="J60" s="38"/>
      <c r="K60" s="39">
        <f>J60*I60</f>
        <v>0</v>
      </c>
      <c r="L60" s="29"/>
      <c r="M60" s="29"/>
      <c r="N60" s="28"/>
      <c r="O60" s="28"/>
    </row>
    <row r="61" spans="1:15" ht="35.1" customHeight="1" x14ac:dyDescent="0.3">
      <c r="A61" s="83"/>
      <c r="B61" s="83"/>
      <c r="C61" s="86" t="s">
        <v>56</v>
      </c>
      <c r="D61" s="87"/>
      <c r="E61" s="87"/>
      <c r="F61" s="87"/>
      <c r="G61" s="88"/>
      <c r="H61" s="40" t="s">
        <v>13</v>
      </c>
      <c r="I61" s="41">
        <f>ROUNDUP(G59,0)</f>
        <v>14080</v>
      </c>
      <c r="J61" s="38"/>
      <c r="K61" s="39">
        <f t="shared" ref="K61:K71" si="4">J61*I61</f>
        <v>0</v>
      </c>
      <c r="L61" s="29"/>
      <c r="M61" s="29"/>
      <c r="N61" s="28"/>
      <c r="O61" s="28"/>
    </row>
    <row r="62" spans="1:15" ht="35.1" customHeight="1" x14ac:dyDescent="0.3">
      <c r="A62" s="83"/>
      <c r="B62" s="83"/>
      <c r="C62" s="86" t="s">
        <v>38</v>
      </c>
      <c r="D62" s="87"/>
      <c r="E62" s="87"/>
      <c r="F62" s="87"/>
      <c r="G62" s="88"/>
      <c r="H62" s="40" t="s">
        <v>16</v>
      </c>
      <c r="I62" s="41">
        <f>ROUNDUP(D59,0)</f>
        <v>5280</v>
      </c>
      <c r="J62" s="38"/>
      <c r="K62" s="39">
        <f t="shared" si="4"/>
        <v>0</v>
      </c>
      <c r="L62" s="29"/>
      <c r="M62" s="29"/>
      <c r="N62" s="28"/>
      <c r="O62" s="28"/>
    </row>
    <row r="63" spans="1:15" ht="35.1" customHeight="1" x14ac:dyDescent="0.25">
      <c r="A63" s="83"/>
      <c r="B63" s="83"/>
      <c r="C63" s="94" t="s">
        <v>57</v>
      </c>
      <c r="D63" s="95"/>
      <c r="E63" s="95"/>
      <c r="F63" s="95"/>
      <c r="G63" s="96"/>
      <c r="H63" s="36" t="s">
        <v>17</v>
      </c>
      <c r="I63" s="41">
        <f>ROUNDUP(G59*275/2000,0)</f>
        <v>1936</v>
      </c>
      <c r="J63" s="38"/>
      <c r="K63" s="39">
        <f t="shared" si="4"/>
        <v>0</v>
      </c>
      <c r="L63" s="29"/>
      <c r="M63" s="29"/>
      <c r="N63" s="28"/>
      <c r="O63" s="28"/>
    </row>
    <row r="64" spans="1:15" ht="35.1" customHeight="1" x14ac:dyDescent="0.25">
      <c r="A64" s="83"/>
      <c r="B64" s="83"/>
      <c r="C64" s="97" t="s">
        <v>21</v>
      </c>
      <c r="D64" s="98"/>
      <c r="E64" s="98"/>
      <c r="F64" s="98"/>
      <c r="G64" s="99"/>
      <c r="H64" s="40" t="s">
        <v>16</v>
      </c>
      <c r="I64" s="41">
        <v>5251</v>
      </c>
      <c r="J64" s="38"/>
      <c r="K64" s="39">
        <f t="shared" si="4"/>
        <v>0</v>
      </c>
      <c r="L64" s="29"/>
      <c r="M64" s="29"/>
      <c r="N64" s="28"/>
      <c r="O64" s="28"/>
    </row>
    <row r="65" spans="1:15" ht="35.1" customHeight="1" x14ac:dyDescent="0.25">
      <c r="A65" s="83"/>
      <c r="B65" s="83"/>
      <c r="C65" s="97" t="s">
        <v>26</v>
      </c>
      <c r="D65" s="98"/>
      <c r="E65" s="98"/>
      <c r="F65" s="98"/>
      <c r="G65" s="99"/>
      <c r="H65" s="40" t="s">
        <v>16</v>
      </c>
      <c r="I65" s="41">
        <f>4515*0.25</f>
        <v>1128.75</v>
      </c>
      <c r="J65" s="38"/>
      <c r="K65" s="39">
        <f t="shared" si="4"/>
        <v>0</v>
      </c>
      <c r="L65" s="29"/>
      <c r="M65" s="29"/>
      <c r="N65" s="28"/>
      <c r="O65" s="28"/>
    </row>
    <row r="66" spans="1:15" ht="35.1" customHeight="1" x14ac:dyDescent="0.25">
      <c r="A66" s="83"/>
      <c r="B66" s="83"/>
      <c r="C66" s="94" t="s">
        <v>27</v>
      </c>
      <c r="D66" s="95"/>
      <c r="E66" s="95"/>
      <c r="F66" s="95"/>
      <c r="G66" s="96"/>
      <c r="H66" s="40" t="s">
        <v>16</v>
      </c>
      <c r="I66" s="41">
        <v>24</v>
      </c>
      <c r="J66" s="38"/>
      <c r="K66" s="39">
        <f t="shared" si="4"/>
        <v>0</v>
      </c>
      <c r="L66" s="29"/>
      <c r="M66" s="29"/>
      <c r="N66" s="28"/>
      <c r="O66" s="28"/>
    </row>
    <row r="67" spans="1:15" ht="35.1" customHeight="1" x14ac:dyDescent="0.25">
      <c r="A67" s="83"/>
      <c r="B67" s="83"/>
      <c r="C67" s="94" t="s">
        <v>18</v>
      </c>
      <c r="D67" s="95"/>
      <c r="E67" s="95"/>
      <c r="F67" s="95"/>
      <c r="G67" s="96"/>
      <c r="H67" s="40" t="s">
        <v>17</v>
      </c>
      <c r="I67" s="41">
        <v>400</v>
      </c>
      <c r="J67" s="38"/>
      <c r="K67" s="39">
        <f t="shared" si="4"/>
        <v>0</v>
      </c>
      <c r="L67" s="29"/>
      <c r="M67" s="29"/>
      <c r="N67" s="28"/>
      <c r="O67" s="28"/>
    </row>
    <row r="68" spans="1:15" ht="35.1" customHeight="1" x14ac:dyDescent="0.25">
      <c r="A68" s="83"/>
      <c r="B68" s="83"/>
      <c r="C68" s="100" t="s">
        <v>58</v>
      </c>
      <c r="D68" s="101"/>
      <c r="E68" s="101"/>
      <c r="F68" s="101"/>
      <c r="G68" s="102"/>
      <c r="H68" s="40" t="s">
        <v>17</v>
      </c>
      <c r="I68" s="41">
        <f>ROUNDUP(0.667*700,0)</f>
        <v>467</v>
      </c>
      <c r="J68" s="71"/>
      <c r="K68" s="39">
        <f t="shared" si="4"/>
        <v>0</v>
      </c>
      <c r="L68" s="29"/>
      <c r="M68" s="29"/>
      <c r="N68" s="28"/>
      <c r="O68" s="28"/>
    </row>
    <row r="69" spans="1:15" ht="35.1" customHeight="1" x14ac:dyDescent="0.25">
      <c r="A69" s="83"/>
      <c r="B69" s="83"/>
      <c r="C69" s="94" t="s">
        <v>59</v>
      </c>
      <c r="D69" s="95"/>
      <c r="E69" s="95"/>
      <c r="F69" s="95"/>
      <c r="G69" s="96"/>
      <c r="H69" s="36" t="s">
        <v>17</v>
      </c>
      <c r="I69" s="41">
        <f>ROUNDUP(0.333*700,0)</f>
        <v>234</v>
      </c>
      <c r="J69" s="71"/>
      <c r="K69" s="39">
        <f t="shared" si="4"/>
        <v>0</v>
      </c>
      <c r="L69" s="29"/>
      <c r="M69" s="29"/>
      <c r="N69" s="28"/>
      <c r="O69" s="28"/>
    </row>
    <row r="70" spans="1:15" ht="35.1" customHeight="1" x14ac:dyDescent="0.25">
      <c r="A70" s="83"/>
      <c r="B70" s="83"/>
      <c r="C70" s="97" t="s">
        <v>60</v>
      </c>
      <c r="D70" s="98"/>
      <c r="E70" s="98"/>
      <c r="F70" s="98"/>
      <c r="G70" s="99"/>
      <c r="H70" s="40" t="s">
        <v>13</v>
      </c>
      <c r="I70" s="41">
        <v>700</v>
      </c>
      <c r="J70" s="71"/>
      <c r="K70" s="39">
        <f t="shared" si="4"/>
        <v>0</v>
      </c>
      <c r="L70" s="29"/>
      <c r="M70" s="29"/>
      <c r="N70" s="28"/>
      <c r="O70" s="28"/>
    </row>
    <row r="71" spans="1:15" ht="35.1" customHeight="1" x14ac:dyDescent="0.25">
      <c r="A71" s="83"/>
      <c r="B71" s="83"/>
      <c r="C71" s="97" t="s">
        <v>61</v>
      </c>
      <c r="D71" s="98"/>
      <c r="E71" s="98"/>
      <c r="F71" s="98"/>
      <c r="G71" s="99"/>
      <c r="H71" s="40" t="s">
        <v>62</v>
      </c>
      <c r="I71" s="41">
        <f>700*18/12/3</f>
        <v>350</v>
      </c>
      <c r="J71" s="71"/>
      <c r="K71" s="39">
        <f t="shared" si="4"/>
        <v>0</v>
      </c>
      <c r="L71" s="29"/>
      <c r="M71" s="29"/>
      <c r="N71" s="28"/>
      <c r="O71" s="28"/>
    </row>
    <row r="72" spans="1:15" ht="34.5" customHeight="1" x14ac:dyDescent="0.25">
      <c r="A72" s="84"/>
      <c r="B72" s="84"/>
      <c r="C72" s="89" t="s">
        <v>19</v>
      </c>
      <c r="D72" s="90"/>
      <c r="E72" s="90"/>
      <c r="F72" s="90"/>
      <c r="G72" s="90"/>
      <c r="H72" s="90"/>
      <c r="I72" s="90"/>
      <c r="J72" s="91"/>
      <c r="K72" s="39">
        <f>SUM(K60:K71)</f>
        <v>0</v>
      </c>
      <c r="L72" s="29"/>
      <c r="M72" s="29"/>
      <c r="N72" s="28"/>
      <c r="O72" s="28"/>
    </row>
    <row r="73" spans="1:15" ht="35.1" customHeight="1" x14ac:dyDescent="0.25">
      <c r="D73" s="45"/>
      <c r="E73" s="46"/>
      <c r="F73" s="47"/>
      <c r="G73" s="48"/>
      <c r="H73" s="48"/>
      <c r="I73" s="49"/>
      <c r="J73" s="50"/>
      <c r="K73" s="51" t="s">
        <v>0</v>
      </c>
      <c r="L73" s="29"/>
      <c r="M73" s="29"/>
      <c r="N73" s="28"/>
      <c r="O73" s="28"/>
    </row>
    <row r="74" spans="1:15" ht="40.5" x14ac:dyDescent="0.25">
      <c r="A74" s="52" t="s">
        <v>1</v>
      </c>
      <c r="B74" s="52" t="s">
        <v>2</v>
      </c>
      <c r="C74" s="52" t="s">
        <v>3</v>
      </c>
      <c r="D74" s="53" t="s">
        <v>4</v>
      </c>
      <c r="E74" s="53" t="s">
        <v>5</v>
      </c>
      <c r="F74" s="54" t="s">
        <v>6</v>
      </c>
      <c r="G74" s="55" t="s">
        <v>20</v>
      </c>
      <c r="H74" s="55" t="s">
        <v>7</v>
      </c>
      <c r="I74" s="55" t="s">
        <v>8</v>
      </c>
      <c r="J74" s="56" t="s">
        <v>9</v>
      </c>
      <c r="K74" s="57" t="s">
        <v>10</v>
      </c>
      <c r="L74" s="29"/>
      <c r="M74" s="29"/>
      <c r="N74" s="28"/>
      <c r="O74" s="28"/>
    </row>
    <row r="75" spans="1:15" ht="35.1" customHeight="1" x14ac:dyDescent="0.25">
      <c r="A75" s="82" t="s">
        <v>11</v>
      </c>
      <c r="B75" s="82">
        <v>6</v>
      </c>
      <c r="C75" s="58" t="s">
        <v>50</v>
      </c>
      <c r="D75" s="59">
        <v>1805</v>
      </c>
      <c r="E75" s="60">
        <f>D75/5280</f>
        <v>0.34185606060606061</v>
      </c>
      <c r="F75" s="61">
        <v>24</v>
      </c>
      <c r="G75" s="41">
        <v>6320</v>
      </c>
      <c r="H75" s="41"/>
      <c r="I75" s="61"/>
      <c r="J75" s="38"/>
      <c r="K75" s="38"/>
      <c r="L75" s="29"/>
      <c r="M75" s="29"/>
      <c r="N75" s="28"/>
      <c r="O75" s="28"/>
    </row>
    <row r="76" spans="1:15" ht="35.1" customHeight="1" x14ac:dyDescent="0.25">
      <c r="A76" s="83"/>
      <c r="B76" s="83"/>
      <c r="C76" s="85" t="s">
        <v>23</v>
      </c>
      <c r="D76" s="85"/>
      <c r="E76" s="85"/>
      <c r="F76" s="85"/>
      <c r="G76" s="85"/>
      <c r="H76" s="36" t="s">
        <v>12</v>
      </c>
      <c r="I76" s="37">
        <v>1</v>
      </c>
      <c r="J76" s="38"/>
      <c r="K76" s="39">
        <f>J76*I76</f>
        <v>0</v>
      </c>
      <c r="L76" s="29"/>
      <c r="M76" s="29"/>
      <c r="N76" s="28"/>
      <c r="O76" s="28"/>
    </row>
    <row r="77" spans="1:15" ht="35.1" customHeight="1" x14ac:dyDescent="0.3">
      <c r="A77" s="83"/>
      <c r="B77" s="83"/>
      <c r="C77" s="86" t="s">
        <v>54</v>
      </c>
      <c r="D77" s="87"/>
      <c r="E77" s="87"/>
      <c r="F77" s="87"/>
      <c r="G77" s="88"/>
      <c r="H77" s="40" t="s">
        <v>13</v>
      </c>
      <c r="I77" s="41">
        <f>ROUNDUP(G75,0)</f>
        <v>6320</v>
      </c>
      <c r="J77" s="38"/>
      <c r="K77" s="39">
        <f t="shared" ref="K77:K81" si="5">J77*I77</f>
        <v>0</v>
      </c>
      <c r="L77" s="29"/>
      <c r="M77" s="29"/>
      <c r="N77" s="28"/>
      <c r="O77" s="28"/>
    </row>
    <row r="78" spans="1:15" ht="35.1" customHeight="1" x14ac:dyDescent="0.3">
      <c r="A78" s="83"/>
      <c r="B78" s="83"/>
      <c r="C78" s="86" t="s">
        <v>39</v>
      </c>
      <c r="D78" s="87"/>
      <c r="E78" s="87"/>
      <c r="F78" s="87"/>
      <c r="G78" s="88"/>
      <c r="H78" s="40" t="s">
        <v>13</v>
      </c>
      <c r="I78" s="41">
        <f>ROUNDUP(G75,0)</f>
        <v>6320</v>
      </c>
      <c r="J78" s="38"/>
      <c r="K78" s="39">
        <f t="shared" si="5"/>
        <v>0</v>
      </c>
      <c r="L78" s="29"/>
      <c r="M78" s="29"/>
      <c r="N78" s="28"/>
      <c r="O78" s="28"/>
    </row>
    <row r="79" spans="1:15" ht="35.1" customHeight="1" x14ac:dyDescent="0.3">
      <c r="A79" s="83"/>
      <c r="B79" s="83"/>
      <c r="C79" s="86" t="s">
        <v>38</v>
      </c>
      <c r="D79" s="87"/>
      <c r="E79" s="87"/>
      <c r="F79" s="87"/>
      <c r="G79" s="88"/>
      <c r="H79" s="40" t="s">
        <v>16</v>
      </c>
      <c r="I79" s="41">
        <f>ROUNDUP(D75,0)</f>
        <v>1805</v>
      </c>
      <c r="J79" s="38"/>
      <c r="K79" s="39">
        <f t="shared" si="5"/>
        <v>0</v>
      </c>
      <c r="L79" s="29"/>
      <c r="M79" s="29"/>
      <c r="N79" s="28"/>
      <c r="O79" s="28"/>
    </row>
    <row r="80" spans="1:15" ht="35.1" customHeight="1" x14ac:dyDescent="0.25">
      <c r="A80" s="83"/>
      <c r="B80" s="83"/>
      <c r="C80" s="94" t="s">
        <v>53</v>
      </c>
      <c r="D80" s="95"/>
      <c r="E80" s="95"/>
      <c r="F80" s="95"/>
      <c r="G80" s="96"/>
      <c r="H80" s="36" t="s">
        <v>17</v>
      </c>
      <c r="I80" s="41">
        <f>ROUNDUP(G75*220/2000,0)</f>
        <v>696</v>
      </c>
      <c r="J80" s="38"/>
      <c r="K80" s="39">
        <f t="shared" si="5"/>
        <v>0</v>
      </c>
      <c r="L80" s="29"/>
      <c r="M80" s="29"/>
      <c r="N80" s="28"/>
      <c r="O80" s="28"/>
    </row>
    <row r="81" spans="1:15" ht="35.1" customHeight="1" x14ac:dyDescent="0.25">
      <c r="A81" s="83"/>
      <c r="B81" s="83"/>
      <c r="C81" s="94" t="s">
        <v>63</v>
      </c>
      <c r="D81" s="95"/>
      <c r="E81" s="95"/>
      <c r="F81" s="95"/>
      <c r="G81" s="96"/>
      <c r="H81" s="40" t="s">
        <v>17</v>
      </c>
      <c r="I81" s="42">
        <v>0</v>
      </c>
      <c r="J81" s="38"/>
      <c r="K81" s="39">
        <f t="shared" si="5"/>
        <v>0</v>
      </c>
      <c r="L81" s="29"/>
      <c r="M81" s="29"/>
      <c r="N81" s="28"/>
      <c r="O81" s="28"/>
    </row>
    <row r="82" spans="1:15" ht="35.1" customHeight="1" x14ac:dyDescent="0.25">
      <c r="A82" s="84"/>
      <c r="B82" s="84"/>
      <c r="C82" s="89" t="s">
        <v>19</v>
      </c>
      <c r="D82" s="90"/>
      <c r="E82" s="90"/>
      <c r="F82" s="90"/>
      <c r="G82" s="90"/>
      <c r="H82" s="90"/>
      <c r="I82" s="90"/>
      <c r="J82" s="91"/>
      <c r="K82" s="39">
        <f>SUM(K76:K81)</f>
        <v>0</v>
      </c>
      <c r="L82" s="29"/>
      <c r="M82" s="29"/>
      <c r="N82" s="28"/>
      <c r="O82" s="28"/>
    </row>
    <row r="83" spans="1:15" ht="35.1" customHeight="1" x14ac:dyDescent="0.25">
      <c r="D83" s="45"/>
      <c r="E83" s="46"/>
      <c r="F83" s="47"/>
      <c r="G83" s="48"/>
      <c r="H83" s="48"/>
      <c r="I83" s="49"/>
      <c r="J83" s="50"/>
      <c r="K83" s="51" t="s">
        <v>0</v>
      </c>
      <c r="L83" s="29"/>
      <c r="M83" s="29"/>
      <c r="N83" s="28"/>
      <c r="O83" s="28"/>
    </row>
    <row r="84" spans="1:15" ht="40.5" x14ac:dyDescent="0.25">
      <c r="A84" s="52" t="s">
        <v>1</v>
      </c>
      <c r="B84" s="52" t="s">
        <v>2</v>
      </c>
      <c r="C84" s="52" t="s">
        <v>3</v>
      </c>
      <c r="D84" s="53" t="s">
        <v>4</v>
      </c>
      <c r="E84" s="53" t="s">
        <v>5</v>
      </c>
      <c r="F84" s="54" t="s">
        <v>6</v>
      </c>
      <c r="G84" s="55" t="s">
        <v>20</v>
      </c>
      <c r="H84" s="55" t="s">
        <v>7</v>
      </c>
      <c r="I84" s="55" t="s">
        <v>8</v>
      </c>
      <c r="J84" s="56" t="s">
        <v>9</v>
      </c>
      <c r="K84" s="57" t="s">
        <v>10</v>
      </c>
      <c r="L84" s="29"/>
      <c r="M84" s="29"/>
      <c r="N84" s="28"/>
      <c r="O84" s="28"/>
    </row>
    <row r="85" spans="1:15" ht="35.1" customHeight="1" x14ac:dyDescent="0.25">
      <c r="A85" s="82" t="s">
        <v>11</v>
      </c>
      <c r="B85" s="82">
        <v>7</v>
      </c>
      <c r="C85" s="58" t="s">
        <v>51</v>
      </c>
      <c r="D85" s="59">
        <v>1667</v>
      </c>
      <c r="E85" s="60">
        <f>D85/5280</f>
        <v>0.31571969696969698</v>
      </c>
      <c r="F85" s="61">
        <v>24</v>
      </c>
      <c r="G85" s="41">
        <f>D85*F85/9</f>
        <v>4445.333333333333</v>
      </c>
      <c r="H85" s="41"/>
      <c r="I85" s="61"/>
      <c r="J85" s="38"/>
      <c r="K85" s="38"/>
      <c r="L85" s="29"/>
      <c r="M85" s="29"/>
      <c r="N85" s="28"/>
      <c r="O85" s="28"/>
    </row>
    <row r="86" spans="1:15" ht="35.1" customHeight="1" x14ac:dyDescent="0.25">
      <c r="A86" s="83"/>
      <c r="B86" s="83"/>
      <c r="C86" s="85" t="s">
        <v>23</v>
      </c>
      <c r="D86" s="85"/>
      <c r="E86" s="85"/>
      <c r="F86" s="85"/>
      <c r="G86" s="85"/>
      <c r="H86" s="36" t="s">
        <v>12</v>
      </c>
      <c r="I86" s="37">
        <v>1</v>
      </c>
      <c r="J86" s="38"/>
      <c r="K86" s="39">
        <f>J86*I86</f>
        <v>0</v>
      </c>
      <c r="L86" s="29"/>
      <c r="M86" s="29"/>
      <c r="N86" s="28"/>
      <c r="O86" s="28"/>
    </row>
    <row r="87" spans="1:15" ht="35.1" customHeight="1" x14ac:dyDescent="0.3">
      <c r="A87" s="83"/>
      <c r="B87" s="83"/>
      <c r="C87" s="86" t="s">
        <v>54</v>
      </c>
      <c r="D87" s="87"/>
      <c r="E87" s="87"/>
      <c r="F87" s="87"/>
      <c r="G87" s="88"/>
      <c r="H87" s="40" t="s">
        <v>13</v>
      </c>
      <c r="I87" s="41">
        <f>ROUNDUP(G85,0)</f>
        <v>4446</v>
      </c>
      <c r="J87" s="38"/>
      <c r="K87" s="39">
        <f t="shared" ref="K87:K91" si="6">J87*I87</f>
        <v>0</v>
      </c>
      <c r="L87" s="29"/>
      <c r="M87" s="29"/>
      <c r="N87" s="28"/>
      <c r="O87" s="28"/>
    </row>
    <row r="88" spans="1:15" ht="35.1" customHeight="1" x14ac:dyDescent="0.3">
      <c r="A88" s="83"/>
      <c r="B88" s="83"/>
      <c r="C88" s="86" t="s">
        <v>39</v>
      </c>
      <c r="D88" s="87"/>
      <c r="E88" s="87"/>
      <c r="F88" s="87"/>
      <c r="G88" s="88"/>
      <c r="H88" s="40" t="s">
        <v>13</v>
      </c>
      <c r="I88" s="41">
        <f>ROUNDUP(G85,0)</f>
        <v>4446</v>
      </c>
      <c r="J88" s="38"/>
      <c r="K88" s="39">
        <f t="shared" si="6"/>
        <v>0</v>
      </c>
      <c r="L88" s="29"/>
      <c r="M88" s="29"/>
      <c r="N88" s="28"/>
      <c r="O88" s="28"/>
    </row>
    <row r="89" spans="1:15" ht="35.1" customHeight="1" x14ac:dyDescent="0.3">
      <c r="A89" s="83"/>
      <c r="B89" s="83"/>
      <c r="C89" s="86" t="s">
        <v>38</v>
      </c>
      <c r="D89" s="87"/>
      <c r="E89" s="87"/>
      <c r="F89" s="87"/>
      <c r="G89" s="88"/>
      <c r="H89" s="40" t="s">
        <v>16</v>
      </c>
      <c r="I89" s="41">
        <f>ROUNDUP(D85,0)</f>
        <v>1667</v>
      </c>
      <c r="J89" s="38"/>
      <c r="K89" s="39">
        <f t="shared" si="6"/>
        <v>0</v>
      </c>
      <c r="L89" s="29"/>
      <c r="M89" s="29"/>
      <c r="N89" s="28"/>
      <c r="O89" s="28"/>
    </row>
    <row r="90" spans="1:15" ht="35.1" customHeight="1" x14ac:dyDescent="0.25">
      <c r="A90" s="83"/>
      <c r="B90" s="83"/>
      <c r="C90" s="94" t="s">
        <v>53</v>
      </c>
      <c r="D90" s="95"/>
      <c r="E90" s="95"/>
      <c r="F90" s="95"/>
      <c r="G90" s="96"/>
      <c r="H90" s="36" t="s">
        <v>17</v>
      </c>
      <c r="I90" s="41">
        <f>ROUNDUP(G85*220/2000,0)</f>
        <v>489</v>
      </c>
      <c r="J90" s="38"/>
      <c r="K90" s="39">
        <f t="shared" si="6"/>
        <v>0</v>
      </c>
      <c r="L90" s="29"/>
      <c r="M90" s="29"/>
      <c r="N90" s="28"/>
      <c r="O90" s="28"/>
    </row>
    <row r="91" spans="1:15" ht="35.1" customHeight="1" x14ac:dyDescent="0.25">
      <c r="A91" s="83"/>
      <c r="B91" s="83"/>
      <c r="C91" s="94" t="s">
        <v>63</v>
      </c>
      <c r="D91" s="95"/>
      <c r="E91" s="95"/>
      <c r="F91" s="95"/>
      <c r="G91" s="96"/>
      <c r="H91" s="40" t="s">
        <v>17</v>
      </c>
      <c r="I91" s="42">
        <v>0</v>
      </c>
      <c r="J91" s="38"/>
      <c r="K91" s="39">
        <f t="shared" si="6"/>
        <v>0</v>
      </c>
      <c r="L91" s="29"/>
      <c r="M91" s="29"/>
      <c r="N91" s="28"/>
      <c r="O91" s="28"/>
    </row>
    <row r="92" spans="1:15" ht="35.1" customHeight="1" x14ac:dyDescent="0.25">
      <c r="A92" s="84"/>
      <c r="B92" s="84"/>
      <c r="C92" s="89" t="s">
        <v>19</v>
      </c>
      <c r="D92" s="90"/>
      <c r="E92" s="90"/>
      <c r="F92" s="90"/>
      <c r="G92" s="90"/>
      <c r="H92" s="90"/>
      <c r="I92" s="90"/>
      <c r="J92" s="91"/>
      <c r="K92" s="39">
        <f>SUM(K86:K91)</f>
        <v>0</v>
      </c>
      <c r="L92" s="29"/>
      <c r="M92" s="29"/>
      <c r="N92" s="28"/>
      <c r="O92" s="28"/>
    </row>
    <row r="93" spans="1:15" ht="35.1" customHeight="1" x14ac:dyDescent="0.25">
      <c r="D93" s="45"/>
      <c r="E93" s="46"/>
      <c r="F93" s="47"/>
      <c r="G93" s="48"/>
      <c r="H93" s="48"/>
      <c r="I93" s="49"/>
      <c r="J93" s="50"/>
      <c r="K93" s="51" t="s">
        <v>0</v>
      </c>
      <c r="L93" s="29"/>
      <c r="M93" s="29"/>
      <c r="N93" s="28"/>
      <c r="O93" s="28"/>
    </row>
    <row r="94" spans="1:15" ht="66" customHeight="1" x14ac:dyDescent="0.25">
      <c r="A94" s="52" t="s">
        <v>1</v>
      </c>
      <c r="B94" s="52" t="s">
        <v>2</v>
      </c>
      <c r="C94" s="52" t="s">
        <v>3</v>
      </c>
      <c r="D94" s="53" t="s">
        <v>4</v>
      </c>
      <c r="E94" s="53" t="s">
        <v>5</v>
      </c>
      <c r="F94" s="54" t="s">
        <v>6</v>
      </c>
      <c r="G94" s="55" t="s">
        <v>20</v>
      </c>
      <c r="H94" s="55" t="s">
        <v>7</v>
      </c>
      <c r="I94" s="55" t="s">
        <v>8</v>
      </c>
      <c r="J94" s="56" t="s">
        <v>9</v>
      </c>
      <c r="K94" s="57" t="s">
        <v>10</v>
      </c>
      <c r="L94" s="29"/>
      <c r="M94" s="29"/>
      <c r="N94" s="28"/>
      <c r="O94" s="28"/>
    </row>
    <row r="95" spans="1:15" ht="39.75" customHeight="1" x14ac:dyDescent="0.25">
      <c r="A95" s="82" t="s">
        <v>11</v>
      </c>
      <c r="B95" s="82">
        <v>8</v>
      </c>
      <c r="C95" s="58" t="s">
        <v>67</v>
      </c>
      <c r="D95" s="59">
        <v>682</v>
      </c>
      <c r="E95" s="60">
        <f>D95/5280</f>
        <v>0.12916666666666668</v>
      </c>
      <c r="F95" s="61">
        <v>24</v>
      </c>
      <c r="G95" s="41">
        <v>2190</v>
      </c>
      <c r="H95" s="41"/>
      <c r="I95" s="61"/>
      <c r="J95" s="38"/>
      <c r="K95" s="38"/>
      <c r="L95" s="29"/>
      <c r="M95" s="29"/>
      <c r="N95" s="28"/>
      <c r="O95" s="28"/>
    </row>
    <row r="96" spans="1:15" ht="35.1" customHeight="1" x14ac:dyDescent="0.25">
      <c r="A96" s="83"/>
      <c r="B96" s="83"/>
      <c r="C96" s="85" t="s">
        <v>23</v>
      </c>
      <c r="D96" s="85"/>
      <c r="E96" s="85"/>
      <c r="F96" s="85"/>
      <c r="G96" s="85"/>
      <c r="H96" s="36" t="s">
        <v>12</v>
      </c>
      <c r="I96" s="37">
        <v>1</v>
      </c>
      <c r="J96" s="38"/>
      <c r="K96" s="39">
        <f>J96*I96</f>
        <v>0</v>
      </c>
      <c r="L96" s="29"/>
      <c r="M96" s="29"/>
      <c r="N96" s="28"/>
      <c r="O96" s="28"/>
    </row>
    <row r="97" spans="1:15" ht="35.1" customHeight="1" x14ac:dyDescent="0.3">
      <c r="A97" s="83"/>
      <c r="B97" s="83"/>
      <c r="C97" s="86" t="s">
        <v>54</v>
      </c>
      <c r="D97" s="87"/>
      <c r="E97" s="87"/>
      <c r="F97" s="87"/>
      <c r="G97" s="88"/>
      <c r="H97" s="40" t="s">
        <v>13</v>
      </c>
      <c r="I97" s="41">
        <f>ROUNDUP(G95,0)</f>
        <v>2190</v>
      </c>
      <c r="J97" s="38"/>
      <c r="K97" s="39">
        <f t="shared" ref="K97:K101" si="7">J97*I97</f>
        <v>0</v>
      </c>
      <c r="L97" s="29"/>
      <c r="M97" s="29"/>
      <c r="N97" s="28"/>
      <c r="O97" s="28"/>
    </row>
    <row r="98" spans="1:15" ht="35.1" customHeight="1" x14ac:dyDescent="0.3">
      <c r="A98" s="83"/>
      <c r="B98" s="83"/>
      <c r="C98" s="86" t="s">
        <v>39</v>
      </c>
      <c r="D98" s="87"/>
      <c r="E98" s="87"/>
      <c r="F98" s="87"/>
      <c r="G98" s="88"/>
      <c r="H98" s="40" t="s">
        <v>13</v>
      </c>
      <c r="I98" s="41">
        <f>ROUNDUP(G95,0)</f>
        <v>2190</v>
      </c>
      <c r="J98" s="38"/>
      <c r="K98" s="39">
        <f t="shared" si="7"/>
        <v>0</v>
      </c>
      <c r="L98" s="29"/>
      <c r="M98" s="29"/>
      <c r="N98" s="28"/>
      <c r="O98" s="28"/>
    </row>
    <row r="99" spans="1:15" ht="35.1" customHeight="1" x14ac:dyDescent="0.3">
      <c r="A99" s="83"/>
      <c r="B99" s="83"/>
      <c r="C99" s="86" t="s">
        <v>38</v>
      </c>
      <c r="D99" s="87"/>
      <c r="E99" s="87"/>
      <c r="F99" s="87"/>
      <c r="G99" s="88"/>
      <c r="H99" s="40" t="s">
        <v>16</v>
      </c>
      <c r="I99" s="41">
        <f>ROUNDUP(D95,0)</f>
        <v>682</v>
      </c>
      <c r="J99" s="38"/>
      <c r="K99" s="39">
        <f t="shared" si="7"/>
        <v>0</v>
      </c>
      <c r="L99" s="29"/>
      <c r="M99" s="29"/>
      <c r="N99" s="28"/>
      <c r="O99" s="28"/>
    </row>
    <row r="100" spans="1:15" ht="35.1" customHeight="1" x14ac:dyDescent="0.25">
      <c r="A100" s="83"/>
      <c r="B100" s="83"/>
      <c r="C100" s="94" t="s">
        <v>53</v>
      </c>
      <c r="D100" s="95"/>
      <c r="E100" s="95"/>
      <c r="F100" s="95"/>
      <c r="G100" s="96"/>
      <c r="H100" s="36" t="s">
        <v>17</v>
      </c>
      <c r="I100" s="41">
        <f>ROUNDUP(G95*220/2000,0)</f>
        <v>241</v>
      </c>
      <c r="J100" s="38"/>
      <c r="K100" s="39">
        <f t="shared" si="7"/>
        <v>0</v>
      </c>
      <c r="L100" s="29"/>
      <c r="M100" s="29"/>
      <c r="N100" s="28"/>
      <c r="O100" s="28"/>
    </row>
    <row r="101" spans="1:15" ht="35.1" customHeight="1" x14ac:dyDescent="0.25">
      <c r="A101" s="83"/>
      <c r="B101" s="83"/>
      <c r="C101" s="94" t="s">
        <v>63</v>
      </c>
      <c r="D101" s="95"/>
      <c r="E101" s="95"/>
      <c r="F101" s="95"/>
      <c r="G101" s="96"/>
      <c r="H101" s="40" t="s">
        <v>17</v>
      </c>
      <c r="I101" s="42">
        <v>0</v>
      </c>
      <c r="J101" s="38"/>
      <c r="K101" s="39">
        <f t="shared" si="7"/>
        <v>0</v>
      </c>
      <c r="L101" s="29"/>
      <c r="M101" s="29"/>
      <c r="N101" s="28"/>
      <c r="O101" s="28"/>
    </row>
    <row r="102" spans="1:15" ht="35.1" customHeight="1" x14ac:dyDescent="0.25">
      <c r="A102" s="84"/>
      <c r="B102" s="84"/>
      <c r="C102" s="89" t="s">
        <v>19</v>
      </c>
      <c r="D102" s="90"/>
      <c r="E102" s="90"/>
      <c r="F102" s="90"/>
      <c r="G102" s="90"/>
      <c r="H102" s="90"/>
      <c r="I102" s="90"/>
      <c r="J102" s="91"/>
      <c r="K102" s="39">
        <f>SUM(K96:K101)</f>
        <v>0</v>
      </c>
      <c r="L102" s="29"/>
      <c r="M102" s="29"/>
      <c r="N102" s="28"/>
      <c r="O102" s="28"/>
    </row>
    <row r="103" spans="1:15" ht="35.1" customHeight="1" x14ac:dyDescent="0.25">
      <c r="A103" s="92" t="s">
        <v>72</v>
      </c>
      <c r="B103" s="92"/>
      <c r="C103" s="92"/>
      <c r="D103" s="92"/>
      <c r="E103" s="92"/>
      <c r="F103" s="92"/>
      <c r="G103" s="92"/>
      <c r="H103" s="92"/>
      <c r="I103" s="92"/>
      <c r="J103" s="93"/>
      <c r="K103" s="74">
        <f>K56+K16+K72+K46+K82+K92+K33+K102</f>
        <v>0</v>
      </c>
      <c r="L103" s="29"/>
      <c r="M103" s="29"/>
      <c r="N103" s="28"/>
      <c r="O103" s="28"/>
    </row>
    <row r="104" spans="1:15" ht="35.1" customHeight="1" x14ac:dyDescent="0.35">
      <c r="D104" s="45"/>
      <c r="E104" s="46"/>
      <c r="F104" s="47"/>
      <c r="G104" s="48"/>
      <c r="H104" s="48"/>
      <c r="I104" s="49"/>
      <c r="J104" s="69"/>
      <c r="K104" s="70" t="s">
        <v>0</v>
      </c>
    </row>
    <row r="105" spans="1:15" ht="40.5" x14ac:dyDescent="0.35">
      <c r="A105" s="52" t="s">
        <v>1</v>
      </c>
      <c r="B105" s="52" t="s">
        <v>2</v>
      </c>
      <c r="C105" s="52" t="s">
        <v>3</v>
      </c>
      <c r="D105" s="53" t="s">
        <v>4</v>
      </c>
      <c r="E105" s="53" t="s">
        <v>5</v>
      </c>
      <c r="F105" s="54" t="s">
        <v>6</v>
      </c>
      <c r="G105" s="55" t="s">
        <v>20</v>
      </c>
      <c r="H105" s="55" t="s">
        <v>7</v>
      </c>
      <c r="I105" s="55" t="s">
        <v>8</v>
      </c>
      <c r="J105" s="56" t="s">
        <v>9</v>
      </c>
      <c r="K105" s="57" t="s">
        <v>10</v>
      </c>
    </row>
    <row r="106" spans="1:15" ht="35.1" customHeight="1" x14ac:dyDescent="0.35">
      <c r="A106" s="82" t="s">
        <v>25</v>
      </c>
      <c r="B106" s="82">
        <v>1</v>
      </c>
      <c r="C106" s="58" t="s">
        <v>71</v>
      </c>
      <c r="D106" s="59">
        <v>1025</v>
      </c>
      <c r="E106" s="60">
        <f>D106/5280</f>
        <v>0.19412878787878787</v>
      </c>
      <c r="F106" s="61">
        <v>26</v>
      </c>
      <c r="G106" s="41">
        <v>10974</v>
      </c>
      <c r="H106" s="41"/>
      <c r="I106" s="61"/>
      <c r="J106" s="38"/>
      <c r="K106" s="38"/>
    </row>
    <row r="107" spans="1:15" ht="35.1" customHeight="1" x14ac:dyDescent="0.35">
      <c r="A107" s="83"/>
      <c r="B107" s="83"/>
      <c r="C107" s="85" t="s">
        <v>74</v>
      </c>
      <c r="D107" s="85"/>
      <c r="E107" s="85"/>
      <c r="F107" s="85"/>
      <c r="G107" s="85"/>
      <c r="H107" s="40" t="s">
        <v>12</v>
      </c>
      <c r="I107" s="42">
        <v>1</v>
      </c>
      <c r="J107" s="38"/>
      <c r="K107" s="39">
        <f>I107*J107</f>
        <v>0</v>
      </c>
    </row>
    <row r="108" spans="1:15" ht="35.1" customHeight="1" x14ac:dyDescent="0.35">
      <c r="A108" s="83"/>
      <c r="B108" s="83"/>
      <c r="C108" s="86" t="s">
        <v>54</v>
      </c>
      <c r="D108" s="87"/>
      <c r="E108" s="87"/>
      <c r="F108" s="87"/>
      <c r="G108" s="88"/>
      <c r="H108" s="40" t="s">
        <v>13</v>
      </c>
      <c r="I108" s="42">
        <v>3639</v>
      </c>
      <c r="J108" s="38"/>
      <c r="K108" s="39">
        <f t="shared" ref="K108:K112" si="8">I108*J108</f>
        <v>0</v>
      </c>
    </row>
    <row r="109" spans="1:15" ht="35.1" customHeight="1" x14ac:dyDescent="0.35">
      <c r="A109" s="83"/>
      <c r="B109" s="83"/>
      <c r="C109" s="86" t="s">
        <v>37</v>
      </c>
      <c r="D109" s="87"/>
      <c r="E109" s="87"/>
      <c r="F109" s="87"/>
      <c r="G109" s="88"/>
      <c r="H109" s="40" t="s">
        <v>13</v>
      </c>
      <c r="I109" s="42">
        <v>7334.666666666667</v>
      </c>
      <c r="J109" s="38"/>
      <c r="K109" s="39">
        <f t="shared" si="8"/>
        <v>0</v>
      </c>
    </row>
    <row r="110" spans="1:15" ht="35.1" customHeight="1" x14ac:dyDescent="0.35">
      <c r="A110" s="83"/>
      <c r="B110" s="83"/>
      <c r="C110" s="86" t="s">
        <v>70</v>
      </c>
      <c r="D110" s="87"/>
      <c r="E110" s="87"/>
      <c r="F110" s="87"/>
      <c r="G110" s="88"/>
      <c r="H110" s="40" t="s">
        <v>17</v>
      </c>
      <c r="I110" s="42">
        <v>1005.4</v>
      </c>
      <c r="J110" s="38"/>
      <c r="K110" s="39">
        <f t="shared" si="8"/>
        <v>0</v>
      </c>
    </row>
    <row r="111" spans="1:15" ht="35.1" customHeight="1" x14ac:dyDescent="0.35">
      <c r="A111" s="83"/>
      <c r="B111" s="83"/>
      <c r="C111" s="86" t="s">
        <v>68</v>
      </c>
      <c r="D111" s="87"/>
      <c r="E111" s="87"/>
      <c r="F111" s="87"/>
      <c r="G111" s="88"/>
      <c r="H111" s="40" t="s">
        <v>17</v>
      </c>
      <c r="I111" s="42">
        <v>1210.22</v>
      </c>
      <c r="J111" s="38"/>
      <c r="K111" s="39">
        <f t="shared" si="8"/>
        <v>0</v>
      </c>
    </row>
    <row r="112" spans="1:15" ht="35.1" customHeight="1" x14ac:dyDescent="0.35">
      <c r="A112" s="83"/>
      <c r="B112" s="83"/>
      <c r="C112" s="85" t="s">
        <v>38</v>
      </c>
      <c r="D112" s="85"/>
      <c r="E112" s="85"/>
      <c r="F112" s="85"/>
      <c r="G112" s="85"/>
      <c r="H112" s="40" t="s">
        <v>16</v>
      </c>
      <c r="I112" s="42">
        <v>7050</v>
      </c>
      <c r="J112" s="38"/>
      <c r="K112" s="39">
        <f t="shared" si="8"/>
        <v>0</v>
      </c>
    </row>
    <row r="113" spans="1:11" ht="35.1" customHeight="1" x14ac:dyDescent="0.35">
      <c r="A113" s="83"/>
      <c r="B113" s="83"/>
      <c r="C113" s="85" t="s">
        <v>39</v>
      </c>
      <c r="D113" s="85"/>
      <c r="E113" s="85"/>
      <c r="F113" s="85"/>
      <c r="G113" s="85"/>
      <c r="H113" s="40" t="s">
        <v>17</v>
      </c>
      <c r="I113" s="72">
        <v>3.7310466666666673</v>
      </c>
      <c r="J113" s="38"/>
      <c r="K113" s="39">
        <f>I113*J113</f>
        <v>0</v>
      </c>
    </row>
    <row r="114" spans="1:11" ht="35.1" customHeight="1" x14ac:dyDescent="0.35">
      <c r="A114" s="83"/>
      <c r="B114" s="83"/>
      <c r="C114" s="85" t="s">
        <v>40</v>
      </c>
      <c r="D114" s="85"/>
      <c r="E114" s="85"/>
      <c r="F114" s="85"/>
      <c r="G114" s="85"/>
      <c r="H114" s="40" t="s">
        <v>12</v>
      </c>
      <c r="I114" s="42">
        <v>1</v>
      </c>
      <c r="J114" s="38"/>
      <c r="K114" s="39">
        <f t="shared" ref="K114" si="9">I114*J114</f>
        <v>0</v>
      </c>
    </row>
    <row r="115" spans="1:11" ht="35.1" customHeight="1" x14ac:dyDescent="0.35">
      <c r="A115" s="83"/>
      <c r="B115" s="83"/>
      <c r="C115" s="85" t="s">
        <v>41</v>
      </c>
      <c r="D115" s="85"/>
      <c r="E115" s="85"/>
      <c r="F115" s="85"/>
      <c r="G115" s="85"/>
      <c r="H115" s="40" t="s">
        <v>16</v>
      </c>
      <c r="I115" s="42">
        <v>2950</v>
      </c>
      <c r="J115" s="38"/>
      <c r="K115" s="39">
        <f>I115*J115</f>
        <v>0</v>
      </c>
    </row>
    <row r="116" spans="1:11" ht="35.1" customHeight="1" x14ac:dyDescent="0.35">
      <c r="A116" s="83"/>
      <c r="B116" s="83"/>
      <c r="C116" s="85" t="s">
        <v>42</v>
      </c>
      <c r="D116" s="85"/>
      <c r="E116" s="85"/>
      <c r="F116" s="85"/>
      <c r="G116" s="85"/>
      <c r="H116" s="40" t="s">
        <v>16</v>
      </c>
      <c r="I116" s="42">
        <v>55</v>
      </c>
      <c r="J116" s="38"/>
      <c r="K116" s="39">
        <f t="shared" ref="K116:K120" si="10">I116*J116</f>
        <v>0</v>
      </c>
    </row>
    <row r="117" spans="1:11" ht="35.1" customHeight="1" x14ac:dyDescent="0.35">
      <c r="A117" s="83"/>
      <c r="B117" s="83"/>
      <c r="C117" s="85" t="s">
        <v>43</v>
      </c>
      <c r="D117" s="85"/>
      <c r="E117" s="85"/>
      <c r="F117" s="85"/>
      <c r="G117" s="85"/>
      <c r="H117" s="40" t="s">
        <v>16</v>
      </c>
      <c r="I117" s="42">
        <v>2500</v>
      </c>
      <c r="J117" s="38"/>
      <c r="K117" s="39">
        <f t="shared" si="10"/>
        <v>0</v>
      </c>
    </row>
    <row r="118" spans="1:11" ht="35.1" customHeight="1" x14ac:dyDescent="0.35">
      <c r="A118" s="83"/>
      <c r="B118" s="83"/>
      <c r="C118" s="85" t="s">
        <v>44</v>
      </c>
      <c r="D118" s="85"/>
      <c r="E118" s="85"/>
      <c r="F118" s="85"/>
      <c r="G118" s="85"/>
      <c r="H118" s="40" t="s">
        <v>16</v>
      </c>
      <c r="I118" s="42">
        <v>2050</v>
      </c>
      <c r="J118" s="38"/>
      <c r="K118" s="39">
        <f t="shared" si="10"/>
        <v>0</v>
      </c>
    </row>
    <row r="119" spans="1:11" ht="35.1" customHeight="1" x14ac:dyDescent="0.35">
      <c r="A119" s="83"/>
      <c r="B119" s="83"/>
      <c r="C119" s="85" t="s">
        <v>45</v>
      </c>
      <c r="D119" s="85"/>
      <c r="E119" s="85"/>
      <c r="F119" s="85"/>
      <c r="G119" s="85"/>
      <c r="H119" s="40" t="s">
        <v>31</v>
      </c>
      <c r="I119" s="42">
        <v>4</v>
      </c>
      <c r="J119" s="38"/>
      <c r="K119" s="39">
        <f t="shared" si="10"/>
        <v>0</v>
      </c>
    </row>
    <row r="120" spans="1:11" ht="35.1" customHeight="1" x14ac:dyDescent="0.35">
      <c r="A120" s="83"/>
      <c r="B120" s="83"/>
      <c r="C120" s="85" t="s">
        <v>46</v>
      </c>
      <c r="D120" s="85"/>
      <c r="E120" s="85"/>
      <c r="F120" s="85"/>
      <c r="G120" s="85"/>
      <c r="H120" s="40" t="s">
        <v>16</v>
      </c>
      <c r="I120" s="42">
        <v>120</v>
      </c>
      <c r="J120" s="38"/>
      <c r="K120" s="39">
        <f t="shared" si="10"/>
        <v>0</v>
      </c>
    </row>
    <row r="121" spans="1:11" ht="35.1" customHeight="1" x14ac:dyDescent="0.35">
      <c r="A121" s="84"/>
      <c r="B121" s="84"/>
      <c r="C121" s="89" t="s">
        <v>19</v>
      </c>
      <c r="D121" s="90"/>
      <c r="E121" s="90"/>
      <c r="F121" s="90"/>
      <c r="G121" s="90"/>
      <c r="H121" s="90"/>
      <c r="I121" s="90"/>
      <c r="J121" s="91"/>
      <c r="K121" s="39">
        <f>SUM(K107:K120)</f>
        <v>0</v>
      </c>
    </row>
    <row r="122" spans="1:11" ht="35.1" customHeight="1" x14ac:dyDescent="0.35">
      <c r="A122" s="76" t="s">
        <v>73</v>
      </c>
      <c r="B122" s="77"/>
      <c r="C122" s="77"/>
      <c r="D122" s="77"/>
      <c r="E122" s="77"/>
      <c r="F122" s="77"/>
      <c r="G122" s="77"/>
      <c r="H122" s="77"/>
      <c r="I122" s="77"/>
      <c r="J122" s="78"/>
      <c r="K122" s="74">
        <f>K121</f>
        <v>0</v>
      </c>
    </row>
    <row r="123" spans="1:11" ht="35.1" customHeight="1" x14ac:dyDescent="0.35">
      <c r="D123" s="45"/>
      <c r="E123" s="46"/>
      <c r="F123" s="47"/>
      <c r="G123" s="48"/>
      <c r="H123" s="48"/>
      <c r="I123" s="49"/>
      <c r="J123" s="50"/>
      <c r="K123" s="51" t="s">
        <v>0</v>
      </c>
    </row>
    <row r="124" spans="1:11" ht="40.5" x14ac:dyDescent="0.35">
      <c r="A124" s="52" t="s">
        <v>1</v>
      </c>
      <c r="B124" s="52" t="s">
        <v>2</v>
      </c>
      <c r="C124" s="52" t="s">
        <v>3</v>
      </c>
      <c r="D124" s="53" t="s">
        <v>4</v>
      </c>
      <c r="E124" s="53" t="s">
        <v>5</v>
      </c>
      <c r="F124" s="54" t="s">
        <v>6</v>
      </c>
      <c r="G124" s="55" t="s">
        <v>20</v>
      </c>
      <c r="H124" s="55" t="s">
        <v>7</v>
      </c>
      <c r="I124" s="55" t="s">
        <v>8</v>
      </c>
      <c r="J124" s="56" t="s">
        <v>9</v>
      </c>
      <c r="K124" s="57" t="s">
        <v>10</v>
      </c>
    </row>
    <row r="125" spans="1:11" ht="35.1" customHeight="1" x14ac:dyDescent="0.35">
      <c r="A125" s="82" t="s">
        <v>75</v>
      </c>
      <c r="B125" s="82">
        <v>1</v>
      </c>
      <c r="C125" s="58" t="s">
        <v>76</v>
      </c>
      <c r="D125" s="59"/>
      <c r="E125" s="60"/>
      <c r="F125" s="61"/>
      <c r="G125" s="41"/>
      <c r="H125" s="41"/>
      <c r="I125" s="61"/>
      <c r="J125" s="38"/>
      <c r="K125" s="38"/>
    </row>
    <row r="126" spans="1:11" ht="35.1" customHeight="1" x14ac:dyDescent="0.35">
      <c r="A126" s="83"/>
      <c r="B126" s="83"/>
      <c r="C126" s="85" t="s">
        <v>77</v>
      </c>
      <c r="D126" s="85"/>
      <c r="E126" s="85"/>
      <c r="F126" s="85"/>
      <c r="G126" s="85"/>
      <c r="H126" s="36" t="s">
        <v>12</v>
      </c>
      <c r="I126" s="37">
        <v>1</v>
      </c>
      <c r="J126" s="38"/>
      <c r="K126" s="39">
        <f>J126*I126</f>
        <v>0</v>
      </c>
    </row>
    <row r="127" spans="1:11" ht="35.1" customHeight="1" x14ac:dyDescent="0.35">
      <c r="A127" s="83"/>
      <c r="B127" s="83"/>
      <c r="C127" s="86" t="s">
        <v>78</v>
      </c>
      <c r="D127" s="87"/>
      <c r="E127" s="87"/>
      <c r="F127" s="87"/>
      <c r="G127" s="88"/>
      <c r="H127" s="40" t="s">
        <v>79</v>
      </c>
      <c r="I127" s="41">
        <v>203</v>
      </c>
      <c r="J127" s="38"/>
      <c r="K127" s="39">
        <f t="shared" ref="K127:K137" si="11">J127*I127</f>
        <v>0</v>
      </c>
    </row>
    <row r="128" spans="1:11" ht="35.1" customHeight="1" x14ac:dyDescent="0.35">
      <c r="A128" s="83"/>
      <c r="B128" s="83"/>
      <c r="C128" s="86" t="s">
        <v>39</v>
      </c>
      <c r="D128" s="87"/>
      <c r="E128" s="87"/>
      <c r="F128" s="87"/>
      <c r="G128" s="88"/>
      <c r="H128" s="40" t="s">
        <v>13</v>
      </c>
      <c r="I128" s="41">
        <v>1427</v>
      </c>
      <c r="J128" s="38"/>
      <c r="K128" s="39">
        <f t="shared" si="11"/>
        <v>0</v>
      </c>
    </row>
    <row r="129" spans="1:11" ht="35.1" customHeight="1" x14ac:dyDescent="0.35">
      <c r="A129" s="83"/>
      <c r="B129" s="83"/>
      <c r="C129" s="86" t="s">
        <v>38</v>
      </c>
      <c r="D129" s="87"/>
      <c r="E129" s="87"/>
      <c r="F129" s="87"/>
      <c r="G129" s="88"/>
      <c r="H129" s="40" t="s">
        <v>16</v>
      </c>
      <c r="I129" s="41">
        <v>296</v>
      </c>
      <c r="J129" s="38"/>
      <c r="K129" s="39">
        <f t="shared" si="11"/>
        <v>0</v>
      </c>
    </row>
    <row r="130" spans="1:11" ht="35.1" customHeight="1" x14ac:dyDescent="0.35">
      <c r="A130" s="83"/>
      <c r="B130" s="83"/>
      <c r="C130" s="94" t="s">
        <v>80</v>
      </c>
      <c r="D130" s="95"/>
      <c r="E130" s="95"/>
      <c r="F130" s="95"/>
      <c r="G130" s="96"/>
      <c r="H130" s="36" t="s">
        <v>17</v>
      </c>
      <c r="I130" s="41">
        <v>13</v>
      </c>
      <c r="J130" s="38"/>
      <c r="K130" s="39">
        <f t="shared" si="11"/>
        <v>0</v>
      </c>
    </row>
    <row r="131" spans="1:11" ht="35.1" customHeight="1" x14ac:dyDescent="0.35">
      <c r="A131" s="83"/>
      <c r="B131" s="83"/>
      <c r="C131" s="94" t="s">
        <v>81</v>
      </c>
      <c r="D131" s="95"/>
      <c r="E131" s="95"/>
      <c r="F131" s="95"/>
      <c r="G131" s="96"/>
      <c r="H131" s="40" t="s">
        <v>17</v>
      </c>
      <c r="I131" s="41">
        <v>44</v>
      </c>
      <c r="J131" s="38"/>
      <c r="K131" s="39">
        <f t="shared" si="11"/>
        <v>0</v>
      </c>
    </row>
    <row r="132" spans="1:11" ht="35.1" customHeight="1" x14ac:dyDescent="0.35">
      <c r="A132" s="83"/>
      <c r="B132" s="83"/>
      <c r="C132" s="94" t="s">
        <v>82</v>
      </c>
      <c r="D132" s="95"/>
      <c r="E132" s="95"/>
      <c r="F132" s="95"/>
      <c r="G132" s="96"/>
      <c r="H132" s="40" t="s">
        <v>13</v>
      </c>
      <c r="I132" s="41">
        <v>202</v>
      </c>
      <c r="J132" s="38"/>
      <c r="K132" s="39">
        <f t="shared" si="11"/>
        <v>0</v>
      </c>
    </row>
    <row r="133" spans="1:11" ht="35.1" customHeight="1" x14ac:dyDescent="0.35">
      <c r="A133" s="83"/>
      <c r="B133" s="83"/>
      <c r="C133" s="94" t="s">
        <v>83</v>
      </c>
      <c r="D133" s="95"/>
      <c r="E133" s="95"/>
      <c r="F133" s="95"/>
      <c r="G133" s="96"/>
      <c r="H133" s="40" t="s">
        <v>17</v>
      </c>
      <c r="I133" s="41">
        <v>174</v>
      </c>
      <c r="J133" s="38"/>
      <c r="K133" s="39">
        <f t="shared" si="11"/>
        <v>0</v>
      </c>
    </row>
    <row r="134" spans="1:11" ht="35.1" customHeight="1" x14ac:dyDescent="0.35">
      <c r="A134" s="83"/>
      <c r="B134" s="83"/>
      <c r="C134" s="94" t="s">
        <v>89</v>
      </c>
      <c r="D134" s="95"/>
      <c r="E134" s="95"/>
      <c r="F134" s="95"/>
      <c r="G134" s="96"/>
      <c r="H134" s="40" t="s">
        <v>16</v>
      </c>
      <c r="I134" s="41">
        <v>83</v>
      </c>
      <c r="J134" s="38"/>
      <c r="K134" s="39">
        <f t="shared" si="11"/>
        <v>0</v>
      </c>
    </row>
    <row r="135" spans="1:11" ht="35.1" customHeight="1" x14ac:dyDescent="0.35">
      <c r="A135" s="83"/>
      <c r="B135" s="83"/>
      <c r="C135" s="94" t="s">
        <v>84</v>
      </c>
      <c r="D135" s="95"/>
      <c r="E135" s="95"/>
      <c r="F135" s="95"/>
      <c r="G135" s="96"/>
      <c r="H135" s="40" t="s">
        <v>17</v>
      </c>
      <c r="I135" s="41">
        <v>38</v>
      </c>
      <c r="J135" s="38"/>
      <c r="K135" s="39">
        <f t="shared" si="11"/>
        <v>0</v>
      </c>
    </row>
    <row r="136" spans="1:11" ht="35.1" customHeight="1" x14ac:dyDescent="0.35">
      <c r="A136" s="83"/>
      <c r="B136" s="83"/>
      <c r="C136" s="94" t="s">
        <v>85</v>
      </c>
      <c r="D136" s="95"/>
      <c r="E136" s="95"/>
      <c r="F136" s="95"/>
      <c r="G136" s="96"/>
      <c r="H136" s="40" t="s">
        <v>17</v>
      </c>
      <c r="I136" s="41">
        <v>28</v>
      </c>
      <c r="J136" s="38"/>
      <c r="K136" s="39">
        <f t="shared" si="11"/>
        <v>0</v>
      </c>
    </row>
    <row r="137" spans="1:11" ht="35.1" customHeight="1" x14ac:dyDescent="0.35">
      <c r="A137" s="83"/>
      <c r="B137" s="83"/>
      <c r="C137" s="94" t="s">
        <v>86</v>
      </c>
      <c r="D137" s="95"/>
      <c r="E137" s="95"/>
      <c r="F137" s="95"/>
      <c r="G137" s="96"/>
      <c r="H137" s="40" t="s">
        <v>13</v>
      </c>
      <c r="I137" s="42">
        <v>367</v>
      </c>
      <c r="J137" s="38"/>
      <c r="K137" s="39">
        <f t="shared" si="11"/>
        <v>0</v>
      </c>
    </row>
    <row r="138" spans="1:11" ht="35.1" customHeight="1" x14ac:dyDescent="0.35">
      <c r="A138" s="84"/>
      <c r="B138" s="84"/>
      <c r="C138" s="89" t="s">
        <v>19</v>
      </c>
      <c r="D138" s="90"/>
      <c r="E138" s="90"/>
      <c r="F138" s="90"/>
      <c r="G138" s="90"/>
      <c r="H138" s="90"/>
      <c r="I138" s="90"/>
      <c r="J138" s="91"/>
      <c r="K138" s="39">
        <f>SUM(K126:K137)</f>
        <v>0</v>
      </c>
    </row>
    <row r="139" spans="1:11" ht="35.1" customHeight="1" x14ac:dyDescent="0.35">
      <c r="A139" s="76" t="s">
        <v>88</v>
      </c>
      <c r="B139" s="77"/>
      <c r="C139" s="77"/>
      <c r="D139" s="77"/>
      <c r="E139" s="77"/>
      <c r="F139" s="77"/>
      <c r="G139" s="77"/>
      <c r="H139" s="77"/>
      <c r="I139" s="77"/>
      <c r="J139" s="78"/>
      <c r="K139" s="74">
        <f>K138</f>
        <v>0</v>
      </c>
    </row>
    <row r="140" spans="1:11" ht="35.1" customHeight="1" x14ac:dyDescent="0.35">
      <c r="A140" s="79" t="s">
        <v>87</v>
      </c>
      <c r="B140" s="80"/>
      <c r="C140" s="80"/>
      <c r="D140" s="80"/>
      <c r="E140" s="80"/>
      <c r="F140" s="80"/>
      <c r="G140" s="80"/>
      <c r="H140" s="80"/>
      <c r="I140" s="80"/>
      <c r="J140" s="81"/>
      <c r="K140" s="75">
        <f>K122+K103+K139</f>
        <v>0</v>
      </c>
    </row>
  </sheetData>
  <mergeCells count="129">
    <mergeCell ref="A139:J139"/>
    <mergeCell ref="C129:G129"/>
    <mergeCell ref="C130:G130"/>
    <mergeCell ref="C131:G131"/>
    <mergeCell ref="C132:G132"/>
    <mergeCell ref="C133:G133"/>
    <mergeCell ref="C135:G135"/>
    <mergeCell ref="C136:G136"/>
    <mergeCell ref="C137:G137"/>
    <mergeCell ref="C138:J138"/>
    <mergeCell ref="C134:G134"/>
    <mergeCell ref="A95:A102"/>
    <mergeCell ref="B95:B102"/>
    <mergeCell ref="C96:G96"/>
    <mergeCell ref="C97:G97"/>
    <mergeCell ref="C98:G98"/>
    <mergeCell ref="C99:G99"/>
    <mergeCell ref="C100:G100"/>
    <mergeCell ref="C101:G101"/>
    <mergeCell ref="C102:J102"/>
    <mergeCell ref="C5:G5"/>
    <mergeCell ref="A85:A92"/>
    <mergeCell ref="B85:B92"/>
    <mergeCell ref="C90:G90"/>
    <mergeCell ref="C91:G91"/>
    <mergeCell ref="C92:J92"/>
    <mergeCell ref="C89:G89"/>
    <mergeCell ref="C88:G88"/>
    <mergeCell ref="C87:G87"/>
    <mergeCell ref="C86:G86"/>
    <mergeCell ref="A75:A82"/>
    <mergeCell ref="B75:B82"/>
    <mergeCell ref="C76:G76"/>
    <mergeCell ref="C77:G77"/>
    <mergeCell ref="C78:G78"/>
    <mergeCell ref="C79:G79"/>
    <mergeCell ref="C80:G80"/>
    <mergeCell ref="C81:G81"/>
    <mergeCell ref="C82:J82"/>
    <mergeCell ref="A59:A72"/>
    <mergeCell ref="B59:B72"/>
    <mergeCell ref="C60:G60"/>
    <mergeCell ref="C61:G61"/>
    <mergeCell ref="C62:G62"/>
    <mergeCell ref="C63:G63"/>
    <mergeCell ref="C64:G64"/>
    <mergeCell ref="C65:G65"/>
    <mergeCell ref="C66:G66"/>
    <mergeCell ref="C67:G67"/>
    <mergeCell ref="C72:J72"/>
    <mergeCell ref="C69:G69"/>
    <mergeCell ref="C70:G70"/>
    <mergeCell ref="C71:G71"/>
    <mergeCell ref="C68:G68"/>
    <mergeCell ref="C12:G12"/>
    <mergeCell ref="C13:G13"/>
    <mergeCell ref="C14:G14"/>
    <mergeCell ref="C20:G20"/>
    <mergeCell ref="C21:G21"/>
    <mergeCell ref="C22:G22"/>
    <mergeCell ref="C23:G23"/>
    <mergeCell ref="C24:G24"/>
    <mergeCell ref="C30:G30"/>
    <mergeCell ref="C28:G28"/>
    <mergeCell ref="C29:G29"/>
    <mergeCell ref="C26:G26"/>
    <mergeCell ref="C27:G27"/>
    <mergeCell ref="C55:G55"/>
    <mergeCell ref="C50:G50"/>
    <mergeCell ref="C51:G51"/>
    <mergeCell ref="B36:B46"/>
    <mergeCell ref="C37:G37"/>
    <mergeCell ref="C38:G38"/>
    <mergeCell ref="C39:G39"/>
    <mergeCell ref="C40:G40"/>
    <mergeCell ref="C41:G41"/>
    <mergeCell ref="C45:G45"/>
    <mergeCell ref="C46:J46"/>
    <mergeCell ref="C42:G42"/>
    <mergeCell ref="C43:G43"/>
    <mergeCell ref="C44:G44"/>
    <mergeCell ref="C31:G31"/>
    <mergeCell ref="C32:G32"/>
    <mergeCell ref="A103:J103"/>
    <mergeCell ref="C6:G6"/>
    <mergeCell ref="C8:G8"/>
    <mergeCell ref="A3:A16"/>
    <mergeCell ref="C9:G9"/>
    <mergeCell ref="B3:B16"/>
    <mergeCell ref="C4:G4"/>
    <mergeCell ref="C7:G7"/>
    <mergeCell ref="C15:G15"/>
    <mergeCell ref="C16:J16"/>
    <mergeCell ref="C11:G11"/>
    <mergeCell ref="C10:G10"/>
    <mergeCell ref="A36:A46"/>
    <mergeCell ref="A49:A56"/>
    <mergeCell ref="B19:B33"/>
    <mergeCell ref="B49:B56"/>
    <mergeCell ref="C52:G52"/>
    <mergeCell ref="C53:G53"/>
    <mergeCell ref="C56:J56"/>
    <mergeCell ref="C54:G54"/>
    <mergeCell ref="C33:J33"/>
    <mergeCell ref="C25:G25"/>
    <mergeCell ref="A122:J122"/>
    <mergeCell ref="A140:J140"/>
    <mergeCell ref="A106:A121"/>
    <mergeCell ref="B106:B121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21:J121"/>
    <mergeCell ref="C119:G119"/>
    <mergeCell ref="C120:G120"/>
    <mergeCell ref="A125:A138"/>
    <mergeCell ref="B125:B138"/>
    <mergeCell ref="C126:G126"/>
    <mergeCell ref="C127:G127"/>
    <mergeCell ref="C128:G128"/>
  </mergeCells>
  <pageMargins left="0.51809210526315785" right="0.47971491228070173" top="0.75" bottom="0.75" header="0.3" footer="0.3"/>
  <pageSetup scale="36" fitToHeight="0" orientation="portrait" r:id="rId1"/>
  <headerFooter>
    <oddHeader>&amp;C&amp;24BID FORM</oddHeader>
  </headerFooter>
  <rowBreaks count="2" manualBreakCount="2">
    <brk id="46" max="10" man="1"/>
    <brk id="9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CB50-C32A-4C57-8D99-4CE8C562A156}">
  <dimension ref="A1:K17"/>
  <sheetViews>
    <sheetView workbookViewId="0">
      <selection activeCell="C4" sqref="C4:K16"/>
    </sheetView>
  </sheetViews>
  <sheetFormatPr defaultRowHeight="15" x14ac:dyDescent="0.25"/>
  <cols>
    <col min="1" max="1" width="13" customWidth="1"/>
    <col min="3" max="3" width="85" customWidth="1"/>
    <col min="4" max="4" width="14" customWidth="1"/>
    <col min="5" max="5" width="14.85546875" customWidth="1"/>
    <col min="6" max="6" width="13.42578125" customWidth="1"/>
    <col min="7" max="7" width="12.42578125" customWidth="1"/>
    <col min="8" max="8" width="15.140625" customWidth="1"/>
    <col min="9" max="9" width="15.28515625" customWidth="1"/>
    <col min="10" max="10" width="17" customWidth="1"/>
    <col min="11" max="11" width="21.28515625" customWidth="1"/>
    <col min="17" max="17" width="23.140625" customWidth="1"/>
    <col min="18" max="18" width="10.5703125" bestFit="1" customWidth="1"/>
  </cols>
  <sheetData>
    <row r="1" spans="1:11" ht="30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</row>
    <row r="2" spans="1:11" ht="36" x14ac:dyDescent="0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20</v>
      </c>
      <c r="H2" s="13" t="s">
        <v>7</v>
      </c>
      <c r="I2" s="13" t="s">
        <v>8</v>
      </c>
      <c r="J2" s="14" t="s">
        <v>9</v>
      </c>
      <c r="K2" s="15" t="s">
        <v>10</v>
      </c>
    </row>
    <row r="3" spans="1:11" ht="18" x14ac:dyDescent="0.25">
      <c r="A3" s="82" t="s">
        <v>25</v>
      </c>
      <c r="B3" s="82">
        <v>2</v>
      </c>
      <c r="C3" s="25" t="s">
        <v>28</v>
      </c>
      <c r="D3" s="16">
        <f>E3*5280</f>
        <v>5856</v>
      </c>
      <c r="E3" s="17">
        <f>5856/5280</f>
        <v>1.1090909090909091</v>
      </c>
      <c r="F3" s="18">
        <v>65</v>
      </c>
      <c r="G3" s="19">
        <v>42701</v>
      </c>
      <c r="H3" s="19"/>
      <c r="I3" s="18"/>
      <c r="J3" s="20"/>
      <c r="K3" s="20"/>
    </row>
    <row r="4" spans="1:11" ht="18" x14ac:dyDescent="0.25">
      <c r="A4" s="83"/>
      <c r="B4" s="83"/>
      <c r="C4" s="106" t="s">
        <v>23</v>
      </c>
      <c r="D4" s="106"/>
      <c r="E4" s="106"/>
      <c r="F4" s="106"/>
      <c r="G4" s="106"/>
      <c r="H4" s="21" t="s">
        <v>12</v>
      </c>
      <c r="I4" s="22">
        <v>1</v>
      </c>
      <c r="J4" s="20">
        <v>25000</v>
      </c>
      <c r="K4" s="23">
        <f>I4*J4</f>
        <v>25000</v>
      </c>
    </row>
    <row r="5" spans="1:11" ht="18" x14ac:dyDescent="0.25">
      <c r="A5" s="83"/>
      <c r="B5" s="83"/>
      <c r="C5" s="107" t="s">
        <v>24</v>
      </c>
      <c r="D5" s="108"/>
      <c r="E5" s="108"/>
      <c r="F5" s="108"/>
      <c r="G5" s="109"/>
      <c r="H5" s="24" t="s">
        <v>13</v>
      </c>
      <c r="I5" s="19">
        <f>G3</f>
        <v>42701</v>
      </c>
      <c r="J5" s="20">
        <v>2.2999999999999998</v>
      </c>
      <c r="K5" s="23">
        <f t="shared" ref="K5:K15" si="0">J5*I5</f>
        <v>98212.299999999988</v>
      </c>
    </row>
    <row r="6" spans="1:11" ht="18" x14ac:dyDescent="0.25">
      <c r="A6" s="83"/>
      <c r="B6" s="83"/>
      <c r="C6" s="107" t="s">
        <v>14</v>
      </c>
      <c r="D6" s="108"/>
      <c r="E6" s="108"/>
      <c r="F6" s="108"/>
      <c r="G6" s="109"/>
      <c r="H6" s="24" t="s">
        <v>13</v>
      </c>
      <c r="I6" s="19">
        <f>G3</f>
        <v>42701</v>
      </c>
      <c r="J6" s="20">
        <v>0.1</v>
      </c>
      <c r="K6" s="23">
        <f t="shared" si="0"/>
        <v>4270.1000000000004</v>
      </c>
    </row>
    <row r="7" spans="1:11" ht="18" x14ac:dyDescent="0.25">
      <c r="A7" s="83"/>
      <c r="B7" s="83"/>
      <c r="C7" s="107" t="s">
        <v>15</v>
      </c>
      <c r="D7" s="108"/>
      <c r="E7" s="108"/>
      <c r="F7" s="108"/>
      <c r="G7" s="109"/>
      <c r="H7" s="24" t="s">
        <v>16</v>
      </c>
      <c r="I7" s="19">
        <f>ROUND(D3,0)</f>
        <v>5856</v>
      </c>
      <c r="J7" s="20">
        <v>0.65</v>
      </c>
      <c r="K7" s="23">
        <f t="shared" si="0"/>
        <v>3806.4</v>
      </c>
    </row>
    <row r="8" spans="1:11" ht="21" x14ac:dyDescent="0.25">
      <c r="A8" s="83"/>
      <c r="B8" s="83"/>
      <c r="C8" s="107" t="s">
        <v>33</v>
      </c>
      <c r="D8" s="108"/>
      <c r="E8" s="108"/>
      <c r="F8" s="108"/>
      <c r="G8" s="109"/>
      <c r="H8" s="21" t="s">
        <v>17</v>
      </c>
      <c r="I8" s="19">
        <f>ROUNDUP(G3*220/2000,0)</f>
        <v>4698</v>
      </c>
      <c r="J8" s="20">
        <v>90</v>
      </c>
      <c r="K8" s="23">
        <f t="shared" si="0"/>
        <v>422820</v>
      </c>
    </row>
    <row r="9" spans="1:11" ht="18" x14ac:dyDescent="0.25">
      <c r="A9" s="83"/>
      <c r="B9" s="83"/>
      <c r="C9" s="110" t="s">
        <v>22</v>
      </c>
      <c r="D9" s="111"/>
      <c r="E9" s="111"/>
      <c r="F9" s="111"/>
      <c r="G9" s="112"/>
      <c r="H9" s="27" t="s">
        <v>29</v>
      </c>
      <c r="I9" s="19">
        <v>12479</v>
      </c>
      <c r="J9" s="20">
        <v>0.3</v>
      </c>
      <c r="K9" s="23">
        <f t="shared" si="0"/>
        <v>3743.7</v>
      </c>
    </row>
    <row r="10" spans="1:11" ht="18" x14ac:dyDescent="0.25">
      <c r="A10" s="83"/>
      <c r="B10" s="83"/>
      <c r="C10" s="110" t="s">
        <v>34</v>
      </c>
      <c r="D10" s="111"/>
      <c r="E10" s="111"/>
      <c r="F10" s="111"/>
      <c r="G10" s="112"/>
      <c r="H10" s="27" t="s">
        <v>29</v>
      </c>
      <c r="I10" s="19">
        <v>12978</v>
      </c>
      <c r="J10" s="20">
        <v>0.3</v>
      </c>
      <c r="K10" s="23">
        <f t="shared" si="0"/>
        <v>3893.3999999999996</v>
      </c>
    </row>
    <row r="11" spans="1:11" ht="18" x14ac:dyDescent="0.25">
      <c r="A11" s="83"/>
      <c r="B11" s="83"/>
      <c r="C11" s="107" t="s">
        <v>27</v>
      </c>
      <c r="D11" s="108"/>
      <c r="E11" s="108"/>
      <c r="F11" s="108"/>
      <c r="G11" s="109"/>
      <c r="H11" s="24" t="s">
        <v>16</v>
      </c>
      <c r="I11" s="19">
        <v>165</v>
      </c>
      <c r="J11" s="20">
        <v>24</v>
      </c>
      <c r="K11" s="23">
        <f t="shared" si="0"/>
        <v>3960</v>
      </c>
    </row>
    <row r="12" spans="1:11" ht="18" x14ac:dyDescent="0.25">
      <c r="A12" s="83"/>
      <c r="B12" s="83"/>
      <c r="C12" s="107" t="s">
        <v>30</v>
      </c>
      <c r="D12" s="108"/>
      <c r="E12" s="108"/>
      <c r="F12" s="108"/>
      <c r="G12" s="109"/>
      <c r="H12" s="24" t="s">
        <v>31</v>
      </c>
      <c r="I12" s="19">
        <v>6</v>
      </c>
      <c r="J12" s="20">
        <v>200</v>
      </c>
      <c r="K12" s="23">
        <f t="shared" si="0"/>
        <v>1200</v>
      </c>
    </row>
    <row r="13" spans="1:11" ht="18" x14ac:dyDescent="0.25">
      <c r="A13" s="83"/>
      <c r="B13" s="83"/>
      <c r="C13" s="107" t="s">
        <v>32</v>
      </c>
      <c r="D13" s="108"/>
      <c r="E13" s="108"/>
      <c r="F13" s="108"/>
      <c r="G13" s="109"/>
      <c r="H13" s="24" t="s">
        <v>31</v>
      </c>
      <c r="I13" s="19">
        <v>5</v>
      </c>
      <c r="J13" s="20">
        <v>200</v>
      </c>
      <c r="K13" s="23">
        <f t="shared" si="0"/>
        <v>1000</v>
      </c>
    </row>
    <row r="14" spans="1:11" ht="18" x14ac:dyDescent="0.25">
      <c r="A14" s="83"/>
      <c r="B14" s="83"/>
      <c r="C14" s="107" t="s">
        <v>35</v>
      </c>
      <c r="D14" s="108"/>
      <c r="E14" s="108"/>
      <c r="F14" s="108"/>
      <c r="G14" s="109"/>
      <c r="H14" s="24" t="s">
        <v>31</v>
      </c>
      <c r="I14" s="19">
        <v>30</v>
      </c>
      <c r="J14" s="20">
        <v>833.33333332999996</v>
      </c>
      <c r="K14" s="23">
        <f t="shared" si="0"/>
        <v>24999.999999899999</v>
      </c>
    </row>
    <row r="15" spans="1:11" ht="18" x14ac:dyDescent="0.25">
      <c r="A15" s="83"/>
      <c r="B15" s="83"/>
      <c r="C15" s="107" t="s">
        <v>18</v>
      </c>
      <c r="D15" s="108"/>
      <c r="E15" s="108"/>
      <c r="F15" s="108"/>
      <c r="G15" s="109"/>
      <c r="H15" s="24" t="s">
        <v>17</v>
      </c>
      <c r="I15" s="26">
        <v>400</v>
      </c>
      <c r="J15" s="20">
        <v>30</v>
      </c>
      <c r="K15" s="23">
        <f t="shared" si="0"/>
        <v>12000</v>
      </c>
    </row>
    <row r="16" spans="1:11" ht="18" x14ac:dyDescent="0.25">
      <c r="A16" s="83"/>
      <c r="B16" s="83"/>
      <c r="C16" s="107" t="s">
        <v>36</v>
      </c>
      <c r="D16" s="108"/>
      <c r="E16" s="108"/>
      <c r="F16" s="108"/>
      <c r="G16" s="109"/>
      <c r="H16" s="24" t="s">
        <v>12</v>
      </c>
      <c r="I16" s="26">
        <v>1</v>
      </c>
      <c r="J16" s="20">
        <f>(SUM(K4:K15))*0.15</f>
        <v>90735.884999985006</v>
      </c>
      <c r="K16" s="23">
        <f t="shared" ref="K16" si="1">J16*I16</f>
        <v>90735.884999985006</v>
      </c>
    </row>
    <row r="17" spans="1:11" ht="18" x14ac:dyDescent="0.25">
      <c r="A17" s="84"/>
      <c r="B17" s="84"/>
      <c r="C17" s="103" t="s">
        <v>19</v>
      </c>
      <c r="D17" s="104"/>
      <c r="E17" s="104"/>
      <c r="F17" s="104"/>
      <c r="G17" s="104"/>
      <c r="H17" s="104"/>
      <c r="I17" s="104"/>
      <c r="J17" s="105"/>
      <c r="K17" s="23">
        <f>SUM(K4:K16)</f>
        <v>695641.78499988501</v>
      </c>
    </row>
  </sheetData>
  <mergeCells count="16">
    <mergeCell ref="C17:J17"/>
    <mergeCell ref="A3:A17"/>
    <mergeCell ref="B3:B17"/>
    <mergeCell ref="C4:G4"/>
    <mergeCell ref="C5:G5"/>
    <mergeCell ref="C6:G6"/>
    <mergeCell ref="C7:G7"/>
    <mergeCell ref="C8:G8"/>
    <mergeCell ref="C9:G9"/>
    <mergeCell ref="C10:G10"/>
    <mergeCell ref="C11:G11"/>
    <mergeCell ref="C14:G14"/>
    <mergeCell ref="C16:G16"/>
    <mergeCell ref="C12:G12"/>
    <mergeCell ref="C13:G13"/>
    <mergeCell ref="C15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2026-1 CCMG</vt:lpstr>
      <vt:lpstr>Sheet1</vt:lpstr>
      <vt:lpstr>'2026-1 CCMG'!Print_Area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2026-02-11T20:29:36Z</cp:lastPrinted>
  <dcterms:created xsi:type="dcterms:W3CDTF">2023-01-19T14:40:09Z</dcterms:created>
  <dcterms:modified xsi:type="dcterms:W3CDTF">2026-03-06T19:05:24Z</dcterms:modified>
</cp:coreProperties>
</file>