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y-dc01\shared\Engineering\Projects\2026 Paving\2026 Paving Program\Bid Phase\Addendum 2\"/>
    </mc:Choice>
  </mc:AlternateContent>
  <xr:revisionPtr revIDLastSave="0" documentId="13_ncr:1_{AD80CA4D-D348-40F5-A2FD-E21166955C34}" xr6:coauthVersionLast="47" xr6:coauthVersionMax="47" xr10:uidLastSave="{00000000-0000-0000-0000-000000000000}"/>
  <bookViews>
    <workbookView xWindow="28680" yWindow="1140" windowWidth="29040" windowHeight="15720" xr2:uid="{41855543-A9D0-43C4-8BCC-E70BE513CEF4}"/>
  </bookViews>
  <sheets>
    <sheet name="2026-1 Paving Program Bid" sheetId="6" r:id="rId1"/>
  </sheets>
  <definedNames>
    <definedName name="_xlnm.Print_Area" localSheetId="0">'2026-1 Paving Program Bid'!$A$1:$K$221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6" i="6" l="1"/>
  <c r="K216" i="6" s="1"/>
  <c r="I215" i="6"/>
  <c r="K215" i="6" s="1"/>
  <c r="K214" i="6"/>
  <c r="K213" i="6"/>
  <c r="G212" i="6"/>
  <c r="I219" i="6" s="1"/>
  <c r="K219" i="6" s="1"/>
  <c r="E212" i="6"/>
  <c r="I166" i="6"/>
  <c r="I162" i="6"/>
  <c r="K162" i="6" s="1"/>
  <c r="K161" i="6"/>
  <c r="K195" i="6"/>
  <c r="K184" i="6"/>
  <c r="I197" i="6"/>
  <c r="I154" i="6"/>
  <c r="I140" i="6"/>
  <c r="I47" i="6"/>
  <c r="K36" i="6"/>
  <c r="I217" i="6" l="1"/>
  <c r="K217" i="6" s="1"/>
  <c r="I218" i="6"/>
  <c r="K218" i="6" s="1"/>
  <c r="K74" i="6"/>
  <c r="I111" i="6"/>
  <c r="K220" i="6" l="1"/>
  <c r="K167" i="6"/>
  <c r="I186" i="6"/>
  <c r="K47" i="6" l="1"/>
  <c r="K140" i="6"/>
  <c r="K166" i="6"/>
  <c r="K111" i="6"/>
  <c r="K51" i="6"/>
  <c r="K143" i="6"/>
  <c r="K142" i="6"/>
  <c r="D134" i="6"/>
  <c r="K112" i="6"/>
  <c r="K107" i="6"/>
  <c r="K62" i="6"/>
  <c r="K57" i="6"/>
  <c r="K35" i="6"/>
  <c r="I49" i="6"/>
  <c r="K49" i="6" s="1"/>
  <c r="K23" i="6"/>
  <c r="K197" i="6" l="1"/>
  <c r="K10" i="6"/>
  <c r="K9" i="6"/>
  <c r="K24" i="6"/>
  <c r="K68" i="6" l="1"/>
  <c r="I155" i="6"/>
  <c r="K155" i="6" s="1"/>
  <c r="K169" i="6"/>
  <c r="K168" i="6"/>
  <c r="I50" i="6" l="1"/>
  <c r="K50" i="6" s="1"/>
  <c r="K48" i="6"/>
  <c r="I196" i="6" l="1"/>
  <c r="K196" i="6" s="1"/>
  <c r="K194" i="6"/>
  <c r="G193" i="6"/>
  <c r="I198" i="6" s="1"/>
  <c r="E193" i="6"/>
  <c r="I185" i="6"/>
  <c r="K185" i="6" s="1"/>
  <c r="K183" i="6"/>
  <c r="G182" i="6"/>
  <c r="K186" i="6" s="1"/>
  <c r="E182" i="6"/>
  <c r="G204" i="6"/>
  <c r="I206" i="6" s="1"/>
  <c r="K206" i="6" s="1"/>
  <c r="E204" i="6"/>
  <c r="I189" i="6" l="1"/>
  <c r="K189" i="6" s="1"/>
  <c r="I187" i="6"/>
  <c r="K187" i="6" s="1"/>
  <c r="I199" i="6"/>
  <c r="K199" i="6" s="1"/>
  <c r="K198" i="6"/>
  <c r="I200" i="6"/>
  <c r="K200" i="6" s="1"/>
  <c r="I188" i="6"/>
  <c r="K188" i="6" s="1"/>
  <c r="I207" i="6"/>
  <c r="K207" i="6" s="1"/>
  <c r="I208" i="6"/>
  <c r="K208" i="6" s="1"/>
  <c r="I205" i="6"/>
  <c r="K205" i="6" s="1"/>
  <c r="K209" i="6" l="1"/>
  <c r="K201" i="6"/>
  <c r="K190" i="6"/>
  <c r="K154" i="6"/>
  <c r="K75" i="6" l="1"/>
  <c r="D67" i="6"/>
  <c r="I70" i="6" s="1"/>
  <c r="K70" i="6" s="1"/>
  <c r="K178" i="6"/>
  <c r="K174" i="6"/>
  <c r="I177" i="6"/>
  <c r="K177" i="6" s="1"/>
  <c r="I164" i="6"/>
  <c r="K164" i="6" s="1"/>
  <c r="G160" i="6"/>
  <c r="I163" i="6" s="1"/>
  <c r="K163" i="6" s="1"/>
  <c r="E160" i="6"/>
  <c r="K156" i="6"/>
  <c r="I152" i="6"/>
  <c r="K152" i="6" s="1"/>
  <c r="K149" i="6"/>
  <c r="G148" i="6"/>
  <c r="I153" i="6" s="1"/>
  <c r="K153" i="6" s="1"/>
  <c r="E148" i="6"/>
  <c r="K144" i="6"/>
  <c r="K135" i="6"/>
  <c r="K130" i="6"/>
  <c r="K126" i="6"/>
  <c r="D125" i="6"/>
  <c r="I128" i="6" s="1"/>
  <c r="K128" i="6" s="1"/>
  <c r="K121" i="6"/>
  <c r="K117" i="6"/>
  <c r="D116" i="6"/>
  <c r="I119" i="6" s="1"/>
  <c r="K119" i="6" s="1"/>
  <c r="D106" i="6"/>
  <c r="K102" i="6"/>
  <c r="I100" i="6"/>
  <c r="K100" i="6" s="1"/>
  <c r="K98" i="6"/>
  <c r="G97" i="6"/>
  <c r="I99" i="6" s="1"/>
  <c r="K99" i="6" s="1"/>
  <c r="E97" i="6"/>
  <c r="K93" i="6"/>
  <c r="I91" i="6"/>
  <c r="K91" i="6" s="1"/>
  <c r="K89" i="6"/>
  <c r="G88" i="6"/>
  <c r="I92" i="6" s="1"/>
  <c r="K92" i="6" s="1"/>
  <c r="E88" i="6"/>
  <c r="K84" i="6"/>
  <c r="I82" i="6"/>
  <c r="K82" i="6" s="1"/>
  <c r="K80" i="6"/>
  <c r="G79" i="6"/>
  <c r="I83" i="6" s="1"/>
  <c r="K83" i="6" s="1"/>
  <c r="E79" i="6"/>
  <c r="K63" i="6"/>
  <c r="D56" i="6"/>
  <c r="I60" i="6" s="1"/>
  <c r="K60" i="6" s="1"/>
  <c r="K52" i="6"/>
  <c r="I45" i="6"/>
  <c r="K45" i="6" s="1"/>
  <c r="K42" i="6"/>
  <c r="G41" i="6"/>
  <c r="I46" i="6" s="1"/>
  <c r="K46" i="6" s="1"/>
  <c r="E41" i="6"/>
  <c r="K37" i="6"/>
  <c r="K30" i="6"/>
  <c r="D29" i="6"/>
  <c r="I33" i="6" s="1"/>
  <c r="K33" i="6" s="1"/>
  <c r="K25" i="6"/>
  <c r="I22" i="6"/>
  <c r="K22" i="6" s="1"/>
  <c r="I21" i="6"/>
  <c r="K21" i="6" s="1"/>
  <c r="I19" i="6"/>
  <c r="K19" i="6" s="1"/>
  <c r="K16" i="6"/>
  <c r="G15" i="6"/>
  <c r="E15" i="6"/>
  <c r="K11" i="6"/>
  <c r="I7" i="6"/>
  <c r="K7" i="6" s="1"/>
  <c r="K4" i="6"/>
  <c r="G3" i="6"/>
  <c r="I8" i="6" s="1"/>
  <c r="K8" i="6" s="1"/>
  <c r="E3" i="6"/>
  <c r="E106" i="6" l="1"/>
  <c r="I109" i="6"/>
  <c r="K109" i="6" s="1"/>
  <c r="I20" i="6"/>
  <c r="K20" i="6" s="1"/>
  <c r="I18" i="6"/>
  <c r="K18" i="6" s="1"/>
  <c r="I138" i="6"/>
  <c r="K138" i="6" s="1"/>
  <c r="K141" i="6"/>
  <c r="I73" i="6"/>
  <c r="K73" i="6" s="1"/>
  <c r="I72" i="6"/>
  <c r="K72" i="6" s="1"/>
  <c r="E67" i="6"/>
  <c r="G67" i="6"/>
  <c r="I81" i="6"/>
  <c r="K81" i="6" s="1"/>
  <c r="K85" i="6" s="1"/>
  <c r="I5" i="6"/>
  <c r="K5" i="6" s="1"/>
  <c r="I6" i="6"/>
  <c r="K6" i="6" s="1"/>
  <c r="I101" i="6"/>
  <c r="K101" i="6" s="1"/>
  <c r="K103" i="6" s="1"/>
  <c r="E173" i="6"/>
  <c r="I165" i="6"/>
  <c r="K165" i="6" s="1"/>
  <c r="K170" i="6" s="1"/>
  <c r="I150" i="6"/>
  <c r="K150" i="6" s="1"/>
  <c r="I151" i="6"/>
  <c r="K151" i="6" s="1"/>
  <c r="G173" i="6"/>
  <c r="E125" i="6"/>
  <c r="G125" i="6"/>
  <c r="E134" i="6"/>
  <c r="G134" i="6"/>
  <c r="E116" i="6"/>
  <c r="G116" i="6"/>
  <c r="G106" i="6"/>
  <c r="I90" i="6"/>
  <c r="K90" i="6" s="1"/>
  <c r="K94" i="6" s="1"/>
  <c r="E56" i="6"/>
  <c r="G56" i="6"/>
  <c r="I61" i="6" s="1"/>
  <c r="I43" i="6"/>
  <c r="K43" i="6" s="1"/>
  <c r="I44" i="6"/>
  <c r="K44" i="6" s="1"/>
  <c r="E29" i="6"/>
  <c r="G29" i="6"/>
  <c r="I17" i="6"/>
  <c r="K17" i="6" s="1"/>
  <c r="I110" i="6" l="1"/>
  <c r="K110" i="6" s="1"/>
  <c r="I108" i="6"/>
  <c r="K108" i="6" s="1"/>
  <c r="I58" i="6"/>
  <c r="K58" i="6" s="1"/>
  <c r="I59" i="6"/>
  <c r="K59" i="6" s="1"/>
  <c r="K157" i="6"/>
  <c r="K12" i="6"/>
  <c r="K26" i="6"/>
  <c r="K53" i="6"/>
  <c r="I71" i="6"/>
  <c r="K71" i="6" s="1"/>
  <c r="I69" i="6"/>
  <c r="K69" i="6" s="1"/>
  <c r="I176" i="6"/>
  <c r="K176" i="6" s="1"/>
  <c r="I175" i="6"/>
  <c r="K175" i="6" s="1"/>
  <c r="K179" i="6" s="1"/>
  <c r="I120" i="6"/>
  <c r="K120" i="6" s="1"/>
  <c r="I118" i="6"/>
  <c r="K118" i="6" s="1"/>
  <c r="I139" i="6"/>
  <c r="K139" i="6" s="1"/>
  <c r="I137" i="6"/>
  <c r="K137" i="6" s="1"/>
  <c r="I136" i="6"/>
  <c r="K136" i="6" s="1"/>
  <c r="I129" i="6"/>
  <c r="K129" i="6" s="1"/>
  <c r="I127" i="6"/>
  <c r="K127" i="6" s="1"/>
  <c r="K61" i="6"/>
  <c r="I34" i="6"/>
  <c r="K34" i="6" s="1"/>
  <c r="I32" i="6"/>
  <c r="K32" i="6" s="1"/>
  <c r="I31" i="6"/>
  <c r="K31" i="6" s="1"/>
  <c r="K131" i="6" l="1"/>
  <c r="K145" i="6"/>
  <c r="K122" i="6"/>
  <c r="K38" i="6"/>
  <c r="K113" i="6"/>
  <c r="K76" i="6"/>
  <c r="K64" i="6"/>
  <c r="K221" i="6" l="1"/>
</calcChain>
</file>

<file path=xl/sharedStrings.xml><?xml version="1.0" encoding="utf-8"?>
<sst xmlns="http://schemas.openxmlformats.org/spreadsheetml/2006/main" count="581" uniqueCount="73">
  <si>
    <t>BID</t>
  </si>
  <si>
    <t>Group</t>
  </si>
  <si>
    <t>Item</t>
  </si>
  <si>
    <t>Road</t>
  </si>
  <si>
    <t>Shape Length</t>
  </si>
  <si>
    <t>Approx. Miles</t>
  </si>
  <si>
    <t>Road Width</t>
  </si>
  <si>
    <t>Sq Yards</t>
  </si>
  <si>
    <t>Unit</t>
  </si>
  <si>
    <t>Unit Quantities</t>
  </si>
  <si>
    <t>Price per Unit</t>
  </si>
  <si>
    <t>Extension</t>
  </si>
  <si>
    <t>EC</t>
  </si>
  <si>
    <t xml:space="preserve">Prep Cost (Mill) </t>
  </si>
  <si>
    <t>LS</t>
  </si>
  <si>
    <t>Asphalt Milling (2 inches)</t>
  </si>
  <si>
    <t>SYS</t>
  </si>
  <si>
    <t>Tack Coat</t>
  </si>
  <si>
    <t>Joint Adhesive</t>
  </si>
  <si>
    <t>LFT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</si>
  <si>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12.5 mm, Surface, Type B, 58S-28</t>
    </r>
  </si>
  <si>
    <t>TON</t>
  </si>
  <si>
    <t>Line, Paint, Solid, Yellow 4"</t>
  </si>
  <si>
    <t>Line, Paint, Solid, White 4"</t>
  </si>
  <si>
    <t>#53 Gravel Shoulders</t>
  </si>
  <si>
    <t>TOTAL FOR ITEM</t>
  </si>
  <si>
    <t>El Paco West</t>
  </si>
  <si>
    <t>CR 3 from CR 16 to Old US 33</t>
  </si>
  <si>
    <t>Lyric Ln Sub</t>
  </si>
  <si>
    <t>CR 15 (Old US 20 - City Limits)</t>
  </si>
  <si>
    <t>CR 35 (CR 14 - CR 12)</t>
  </si>
  <si>
    <t>CR 52 (CR 127 - CR 29)</t>
  </si>
  <si>
    <t>CR 44 (SR 119 - CR 3)</t>
  </si>
  <si>
    <t>CR 46 (CR 15 - CR 17)</t>
  </si>
  <si>
    <t>Old CR 17 (CR 45 - CR 20)</t>
  </si>
  <si>
    <t>Rivershore Est.</t>
  </si>
  <si>
    <t>CR 46 (CR 19 - CR 17)</t>
  </si>
  <si>
    <t>Michiana Acres</t>
  </si>
  <si>
    <t>CR 42 (CR 15 - CR 13)</t>
  </si>
  <si>
    <t xml:space="preserve">Sq Yds </t>
  </si>
  <si>
    <t xml:space="preserve">Bridge Deck Resurface </t>
  </si>
  <si>
    <t xml:space="preserve">Monument Replacement </t>
  </si>
  <si>
    <t>Resurface Bridge Deck #101 With Membrane (County Road 10 between County Road 8 and CR 37)</t>
  </si>
  <si>
    <t xml:space="preserve">Prep Cost (Grind) </t>
  </si>
  <si>
    <t xml:space="preserve">Asphalt Grinding Full Depth </t>
  </si>
  <si>
    <r>
      <t>275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12.5 mm, Surface, Type B, 58S-28</t>
    </r>
  </si>
  <si>
    <t>Top Soil</t>
  </si>
  <si>
    <t>Full Depth Patching (12" 25 mm HMA)</t>
  </si>
  <si>
    <t xml:space="preserve">Prep Cost (Full Depth Patching &amp; Overlay) </t>
  </si>
  <si>
    <t>Subgrade Treatement for Full Depth Reclaimed Roads (Undistributed)</t>
  </si>
  <si>
    <t>No. 2 Compacted Aggregate for Subgrade Treatment (Undistributed)</t>
  </si>
  <si>
    <t>No. 53 Compacted Aggregate for Subgrade Treatment (Undistributed)</t>
  </si>
  <si>
    <t>Geogrid for Subgrade Treatment (Undistributed)</t>
  </si>
  <si>
    <t>Excavation for Subgrade Treatment (Undistributed)</t>
  </si>
  <si>
    <t>CYS</t>
  </si>
  <si>
    <t>Prep Cost</t>
  </si>
  <si>
    <t>Compacted Aggregate, No. 2</t>
  </si>
  <si>
    <t>Compacted Aggregate, No. 53</t>
  </si>
  <si>
    <t>County Road 22 (County Road 27 and County Road 127) - Full Depth Patching</t>
  </si>
  <si>
    <t>County Road 22 (County Road 33 and County Road 35) - Full Depth Patching</t>
  </si>
  <si>
    <t>Casting, Manhole, Adjust to Grade</t>
  </si>
  <si>
    <t>EA</t>
  </si>
  <si>
    <t>Casting, Water Valve, Adjust to Grade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</si>
  <si>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9.5 mm, Surface, Type B, 58S-28</t>
    </r>
  </si>
  <si>
    <t>Pavement Markings, Thermoplastic, White, Stop Bar, 24"</t>
  </si>
  <si>
    <t>Line, Paint, Skip, Yellow 4"</t>
  </si>
  <si>
    <t>Elm Dr (CR 15 - End)</t>
  </si>
  <si>
    <t xml:space="preserve"> 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</si>
  <si>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12.5 mm, Surface, Type B, 58S-28 </t>
    </r>
  </si>
  <si>
    <r>
      <t>880 lb/yd</t>
    </r>
    <r>
      <rPr>
        <vertAlign val="superscript"/>
        <sz val="14"/>
        <rFont val="Arial"/>
        <family val="2"/>
      </rPr>
      <t xml:space="preserve">2 </t>
    </r>
    <r>
      <rPr>
        <sz val="14"/>
        <rFont val="Arial"/>
        <family val="2"/>
      </rPr>
      <t>HMA For Full Depth Patching, 19 mm, Base, Type B, 58S-28*</t>
    </r>
  </si>
  <si>
    <t>CR 27 (CR 10 - CR 8)</t>
  </si>
  <si>
    <t>Line, Paint, Dashed, Yellow 4"</t>
  </si>
  <si>
    <t>Alpha Dr. (CR 18 -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</si>
</sst>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4"/>
      <name val="Arial"/>
      <family val="2"/>
    </font>
    <font>
      <sz val="36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sz val="20"/>
      <color theme="1"/>
      <name val="Arial"/>
      <family val="2"/>
    </font>
    <font>
      <sz val="36"/>
      <color theme="1"/>
      <name val="Arial"/>
      <family val="2"/>
    </font>
    <font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hidden="1"/>
    </xf>
    <xf numFmtId="4" fontId="7" fillId="0" borderId="1" xfId="0" applyNumberFormat="1" applyFont="1" applyBorder="1" applyAlignment="1" applyProtection="1">
      <alignment horizontal="center" vertical="center" wrapText="1"/>
      <protection locked="0" hidden="1"/>
    </xf>
    <xf numFmtId="3" fontId="7" fillId="0" borderId="1" xfId="0" applyNumberFormat="1" applyFont="1" applyBorder="1" applyAlignment="1" applyProtection="1">
      <alignment horizontal="center" vertical="center" wrapText="1"/>
      <protection hidden="1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 wrapText="1"/>
      <protection locked="0" hidden="1"/>
    </xf>
    <xf numFmtId="0" fontId="7" fillId="0" borderId="7" xfId="0" applyFont="1" applyBorder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165" fontId="7" fillId="0" borderId="10" xfId="0" applyNumberFormat="1" applyFont="1" applyBorder="1" applyAlignment="1" applyProtection="1">
      <alignment horizontal="right" vertical="center"/>
      <protection locked="0"/>
    </xf>
    <xf numFmtId="165" fontId="7" fillId="0" borderId="10" xfId="0" applyNumberFormat="1" applyFont="1" applyBorder="1" applyAlignment="1">
      <alignment horizontal="right" vertical="center"/>
    </xf>
    <xf numFmtId="0" fontId="1" fillId="0" borderId="14" xfId="0" applyFont="1" applyBorder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center" vertical="center"/>
      <protection locked="0" hidden="1"/>
    </xf>
    <xf numFmtId="0" fontId="2" fillId="0" borderId="15" xfId="0" applyFont="1" applyBorder="1" applyAlignment="1" applyProtection="1">
      <alignment horizontal="center" vertical="center"/>
      <protection locked="0" hidden="1"/>
    </xf>
    <xf numFmtId="165" fontId="7" fillId="0" borderId="22" xfId="0" applyNumberFormat="1" applyFont="1" applyBorder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 hidden="1"/>
    </xf>
    <xf numFmtId="165" fontId="12" fillId="0" borderId="23" xfId="0" applyNumberFormat="1" applyFont="1" applyBorder="1"/>
    <xf numFmtId="165" fontId="7" fillId="0" borderId="1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2" fontId="3" fillId="3" borderId="16" xfId="0" applyNumberFormat="1" applyFont="1" applyFill="1" applyBorder="1" applyAlignment="1" applyProtection="1">
      <alignment vertical="center"/>
      <protection locked="0" hidden="1"/>
    </xf>
    <xf numFmtId="2" fontId="3" fillId="3" borderId="17" xfId="0" applyNumberFormat="1" applyFont="1" applyFill="1" applyBorder="1" applyAlignment="1" applyProtection="1">
      <alignment vertical="center"/>
      <protection locked="0" hidden="1"/>
    </xf>
    <xf numFmtId="164" fontId="3" fillId="3" borderId="17" xfId="0" applyNumberFormat="1" applyFont="1" applyFill="1" applyBorder="1" applyAlignment="1" applyProtection="1">
      <alignment vertical="center"/>
      <protection locked="0" hidden="1"/>
    </xf>
    <xf numFmtId="1" fontId="3" fillId="3" borderId="17" xfId="0" applyNumberFormat="1" applyFont="1" applyFill="1" applyBorder="1" applyAlignment="1" applyProtection="1">
      <alignment vertical="center"/>
      <protection locked="0" hidden="1"/>
    </xf>
    <xf numFmtId="1" fontId="4" fillId="3" borderId="17" xfId="0" applyNumberFormat="1" applyFont="1" applyFill="1" applyBorder="1" applyAlignment="1" applyProtection="1">
      <alignment horizontal="center" vertical="center"/>
      <protection locked="0" hidden="1"/>
    </xf>
    <xf numFmtId="165" fontId="4" fillId="3" borderId="17" xfId="0" applyNumberFormat="1" applyFont="1" applyFill="1" applyBorder="1" applyAlignment="1" applyProtection="1">
      <alignment horizontal="left" vertical="center"/>
      <protection locked="0" hidden="1"/>
    </xf>
    <xf numFmtId="4" fontId="10" fillId="3" borderId="18" xfId="0" applyNumberFormat="1" applyFont="1" applyFill="1" applyBorder="1" applyAlignment="1" applyProtection="1">
      <alignment horizontal="center" vertical="center"/>
      <protection locked="0" hidden="1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" fontId="5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right" vertical="center"/>
      <protection locked="0"/>
    </xf>
    <xf numFmtId="0" fontId="7" fillId="2" borderId="6" xfId="0" applyFont="1" applyFill="1" applyBorder="1" applyAlignment="1" applyProtection="1">
      <alignment horizontal="right" vertical="center"/>
      <protection locked="0"/>
    </xf>
    <xf numFmtId="0" fontId="7" fillId="2" borderId="7" xfId="0" applyFont="1" applyFill="1" applyBorder="1" applyAlignment="1" applyProtection="1">
      <alignment horizontal="right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right" vertical="center"/>
      <protection locked="0"/>
    </xf>
    <xf numFmtId="0" fontId="7" fillId="2" borderId="20" xfId="0" applyFont="1" applyFill="1" applyBorder="1" applyAlignment="1" applyProtection="1">
      <alignment horizontal="right" vertical="center"/>
      <protection locked="0"/>
    </xf>
    <xf numFmtId="0" fontId="7" fillId="2" borderId="21" xfId="0" applyFont="1" applyFill="1" applyBorder="1" applyAlignment="1" applyProtection="1">
      <alignment horizontal="right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B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B127-C944-4FA2-8750-6C77195F8B6D}">
  <sheetPr>
    <pageSetUpPr fitToPage="1"/>
  </sheetPr>
  <dimension ref="A1:O221"/>
  <sheetViews>
    <sheetView tabSelected="1" view="pageBreakPreview" topLeftCell="A191" zoomScale="55" zoomScaleNormal="70" zoomScaleSheetLayoutView="55" workbookViewId="0">
      <selection activeCell="T205" sqref="T205"/>
    </sheetView>
  </sheetViews>
  <sheetFormatPr defaultRowHeight="15" x14ac:dyDescent="0.25"/>
  <cols>
    <col min="1" max="1" width="12.7109375" customWidth="1"/>
    <col min="2" max="2" width="12" customWidth="1"/>
    <col min="3" max="3" width="117" customWidth="1"/>
    <col min="4" max="4" width="11.7109375" customWidth="1"/>
    <col min="5" max="5" width="13" customWidth="1"/>
    <col min="6" max="6" width="13.42578125" customWidth="1"/>
    <col min="7" max="7" width="13" customWidth="1"/>
    <col min="9" max="9" width="15.7109375" customWidth="1"/>
    <col min="10" max="10" width="16.5703125" customWidth="1"/>
    <col min="11" max="11" width="23" bestFit="1" customWidth="1"/>
    <col min="13" max="13" width="19.5703125" bestFit="1" customWidth="1"/>
  </cols>
  <sheetData>
    <row r="1" spans="1:11" ht="30" x14ac:dyDescent="0.25">
      <c r="A1" s="15"/>
      <c r="B1" s="16"/>
      <c r="C1" s="17"/>
      <c r="D1" s="25"/>
      <c r="E1" s="26"/>
      <c r="F1" s="27"/>
      <c r="G1" s="28"/>
      <c r="H1" s="28"/>
      <c r="I1" s="29"/>
      <c r="J1" s="30"/>
      <c r="K1" s="31" t="s">
        <v>0</v>
      </c>
    </row>
    <row r="2" spans="1:11" ht="36" x14ac:dyDescent="0.25">
      <c r="A2" s="21" t="s">
        <v>1</v>
      </c>
      <c r="B2" s="19" t="s">
        <v>2</v>
      </c>
      <c r="C2" s="19" t="s">
        <v>3</v>
      </c>
      <c r="D2" s="32" t="s">
        <v>4</v>
      </c>
      <c r="E2" s="32" t="s">
        <v>5</v>
      </c>
      <c r="F2" s="33" t="s">
        <v>6</v>
      </c>
      <c r="G2" s="34" t="s">
        <v>7</v>
      </c>
      <c r="H2" s="34" t="s">
        <v>8</v>
      </c>
      <c r="I2" s="34" t="s">
        <v>9</v>
      </c>
      <c r="J2" s="35" t="s">
        <v>10</v>
      </c>
      <c r="K2" s="36" t="s">
        <v>11</v>
      </c>
    </row>
    <row r="3" spans="1:11" ht="21.75" customHeight="1" x14ac:dyDescent="0.25">
      <c r="A3" s="50" t="s">
        <v>12</v>
      </c>
      <c r="B3" s="40">
        <v>1</v>
      </c>
      <c r="C3" s="20" t="s">
        <v>26</v>
      </c>
      <c r="D3" s="3">
        <v>5280</v>
      </c>
      <c r="E3" s="4">
        <f>D3/5280</f>
        <v>1</v>
      </c>
      <c r="F3" s="5">
        <v>24</v>
      </c>
      <c r="G3" s="6">
        <f>D3*F3/9</f>
        <v>14080</v>
      </c>
      <c r="H3" s="6"/>
      <c r="I3" s="5"/>
      <c r="J3" s="7"/>
      <c r="K3" s="13"/>
    </row>
    <row r="4" spans="1:11" ht="21" customHeight="1" x14ac:dyDescent="0.25">
      <c r="A4" s="51"/>
      <c r="B4" s="41"/>
      <c r="C4" s="43" t="s">
        <v>13</v>
      </c>
      <c r="D4" s="43"/>
      <c r="E4" s="43"/>
      <c r="F4" s="43"/>
      <c r="G4" s="43"/>
      <c r="H4" s="8" t="s">
        <v>14</v>
      </c>
      <c r="I4" s="9">
        <v>1</v>
      </c>
      <c r="J4" s="7"/>
      <c r="K4" s="14">
        <f>J4*I4</f>
        <v>0</v>
      </c>
    </row>
    <row r="5" spans="1:11" ht="18" x14ac:dyDescent="0.25">
      <c r="A5" s="51"/>
      <c r="B5" s="41"/>
      <c r="C5" s="44" t="s">
        <v>15</v>
      </c>
      <c r="D5" s="45"/>
      <c r="E5" s="45"/>
      <c r="F5" s="45"/>
      <c r="G5" s="46"/>
      <c r="H5" s="10" t="s">
        <v>16</v>
      </c>
      <c r="I5" s="6">
        <f>ROUNDUP(G3,0)</f>
        <v>14080</v>
      </c>
      <c r="J5" s="7"/>
      <c r="K5" s="14">
        <f t="shared" ref="K5:K11" si="0">J5*I5</f>
        <v>0</v>
      </c>
    </row>
    <row r="6" spans="1:11" ht="18" x14ac:dyDescent="0.25">
      <c r="A6" s="51"/>
      <c r="B6" s="41"/>
      <c r="C6" s="44" t="s">
        <v>17</v>
      </c>
      <c r="D6" s="45"/>
      <c r="E6" s="45"/>
      <c r="F6" s="45"/>
      <c r="G6" s="46"/>
      <c r="H6" s="10" t="s">
        <v>16</v>
      </c>
      <c r="I6" s="6">
        <f>ROUNDUP(G3,0)</f>
        <v>14080</v>
      </c>
      <c r="J6" s="7"/>
      <c r="K6" s="14">
        <f t="shared" si="0"/>
        <v>0</v>
      </c>
    </row>
    <row r="7" spans="1:11" ht="18" x14ac:dyDescent="0.25">
      <c r="A7" s="51"/>
      <c r="B7" s="41"/>
      <c r="C7" s="44" t="s">
        <v>18</v>
      </c>
      <c r="D7" s="45"/>
      <c r="E7" s="45"/>
      <c r="F7" s="45"/>
      <c r="G7" s="46"/>
      <c r="H7" s="10" t="s">
        <v>19</v>
      </c>
      <c r="I7" s="6">
        <f>ROUNDUP(D3,0)</f>
        <v>5280</v>
      </c>
      <c r="J7" s="7"/>
      <c r="K7" s="14">
        <f t="shared" si="0"/>
        <v>0</v>
      </c>
    </row>
    <row r="8" spans="1:11" ht="21" x14ac:dyDescent="0.25">
      <c r="A8" s="51"/>
      <c r="B8" s="41"/>
      <c r="C8" s="44" t="s">
        <v>63</v>
      </c>
      <c r="D8" s="45"/>
      <c r="E8" s="45"/>
      <c r="F8" s="45"/>
      <c r="G8" s="46"/>
      <c r="H8" s="8" t="s">
        <v>21</v>
      </c>
      <c r="I8" s="6">
        <f>ROUNDUP(G3*220/2000,0)</f>
        <v>1549</v>
      </c>
      <c r="J8" s="7"/>
      <c r="K8" s="14">
        <f t="shared" si="0"/>
        <v>0</v>
      </c>
    </row>
    <row r="9" spans="1:11" ht="18" x14ac:dyDescent="0.25">
      <c r="A9" s="51"/>
      <c r="B9" s="41"/>
      <c r="C9" s="44" t="s">
        <v>60</v>
      </c>
      <c r="D9" s="45"/>
      <c r="E9" s="45"/>
      <c r="F9" s="45"/>
      <c r="G9" s="46"/>
      <c r="H9" s="10" t="s">
        <v>61</v>
      </c>
      <c r="I9" s="6">
        <v>8</v>
      </c>
      <c r="J9" s="7"/>
      <c r="K9" s="14">
        <f t="shared" si="0"/>
        <v>0</v>
      </c>
    </row>
    <row r="10" spans="1:11" ht="18" x14ac:dyDescent="0.25">
      <c r="A10" s="51"/>
      <c r="B10" s="41"/>
      <c r="C10" s="44" t="s">
        <v>62</v>
      </c>
      <c r="D10" s="45"/>
      <c r="E10" s="45"/>
      <c r="F10" s="45"/>
      <c r="G10" s="46"/>
      <c r="H10" s="10" t="s">
        <v>61</v>
      </c>
      <c r="I10" s="6">
        <v>4</v>
      </c>
      <c r="J10" s="7"/>
      <c r="K10" s="14">
        <f t="shared" si="0"/>
        <v>0</v>
      </c>
    </row>
    <row r="11" spans="1:11" ht="18" x14ac:dyDescent="0.25">
      <c r="A11" s="51"/>
      <c r="B11" s="41"/>
      <c r="C11" s="44" t="s">
        <v>46</v>
      </c>
      <c r="D11" s="45"/>
      <c r="E11" s="45"/>
      <c r="F11" s="45"/>
      <c r="G11" s="46"/>
      <c r="H11" s="10" t="s">
        <v>21</v>
      </c>
      <c r="I11" s="11">
        <v>400</v>
      </c>
      <c r="J11" s="7"/>
      <c r="K11" s="14">
        <f t="shared" si="0"/>
        <v>0</v>
      </c>
    </row>
    <row r="12" spans="1:11" ht="18.75" thickBot="1" x14ac:dyDescent="0.3">
      <c r="A12" s="52"/>
      <c r="B12" s="42"/>
      <c r="C12" s="47" t="s">
        <v>25</v>
      </c>
      <c r="D12" s="48"/>
      <c r="E12" s="48"/>
      <c r="F12" s="48"/>
      <c r="G12" s="48"/>
      <c r="H12" s="48"/>
      <c r="I12" s="48"/>
      <c r="J12" s="49"/>
      <c r="K12" s="14">
        <f>SUM(K4:K11)</f>
        <v>0</v>
      </c>
    </row>
    <row r="13" spans="1:11" ht="30" x14ac:dyDescent="0.25">
      <c r="A13" s="12"/>
      <c r="B13" s="1"/>
      <c r="C13" s="2"/>
      <c r="D13" s="25"/>
      <c r="E13" s="26"/>
      <c r="F13" s="27"/>
      <c r="G13" s="28"/>
      <c r="H13" s="28"/>
      <c r="I13" s="29"/>
      <c r="J13" s="30"/>
      <c r="K13" s="31" t="s">
        <v>0</v>
      </c>
    </row>
    <row r="14" spans="1:11" ht="36" x14ac:dyDescent="0.25">
      <c r="A14" s="21" t="s">
        <v>1</v>
      </c>
      <c r="B14" s="19" t="s">
        <v>2</v>
      </c>
      <c r="C14" s="19" t="s">
        <v>3</v>
      </c>
      <c r="D14" s="32" t="s">
        <v>4</v>
      </c>
      <c r="E14" s="32" t="s">
        <v>5</v>
      </c>
      <c r="F14" s="33" t="s">
        <v>6</v>
      </c>
      <c r="G14" s="34" t="s">
        <v>7</v>
      </c>
      <c r="H14" s="34" t="s">
        <v>8</v>
      </c>
      <c r="I14" s="34" t="s">
        <v>9</v>
      </c>
      <c r="J14" s="35" t="s">
        <v>10</v>
      </c>
      <c r="K14" s="36" t="s">
        <v>11</v>
      </c>
    </row>
    <row r="15" spans="1:11" ht="18" x14ac:dyDescent="0.25">
      <c r="A15" s="50" t="s">
        <v>12</v>
      </c>
      <c r="B15" s="40">
        <v>2</v>
      </c>
      <c r="C15" s="20" t="s">
        <v>27</v>
      </c>
      <c r="D15" s="3">
        <v>2766.72</v>
      </c>
      <c r="E15" s="4">
        <f>D15/5280</f>
        <v>0.52399999999999991</v>
      </c>
      <c r="F15" s="5">
        <v>30</v>
      </c>
      <c r="G15" s="6">
        <f>D15*F15/9</f>
        <v>9222.4</v>
      </c>
      <c r="H15" s="6"/>
      <c r="I15" s="5"/>
      <c r="J15" s="7"/>
      <c r="K15" s="13"/>
    </row>
    <row r="16" spans="1:11" ht="18" x14ac:dyDescent="0.25">
      <c r="A16" s="51"/>
      <c r="B16" s="41"/>
      <c r="C16" s="43" t="s">
        <v>13</v>
      </c>
      <c r="D16" s="43"/>
      <c r="E16" s="43"/>
      <c r="F16" s="43"/>
      <c r="G16" s="43"/>
      <c r="H16" s="8" t="s">
        <v>14</v>
      </c>
      <c r="I16" s="9">
        <v>1</v>
      </c>
      <c r="J16" s="7"/>
      <c r="K16" s="14">
        <f>J16*I16</f>
        <v>0</v>
      </c>
    </row>
    <row r="17" spans="1:11" ht="18" x14ac:dyDescent="0.25">
      <c r="A17" s="51"/>
      <c r="B17" s="41"/>
      <c r="C17" s="44" t="s">
        <v>15</v>
      </c>
      <c r="D17" s="45"/>
      <c r="E17" s="45"/>
      <c r="F17" s="45"/>
      <c r="G17" s="46"/>
      <c r="H17" s="10" t="s">
        <v>16</v>
      </c>
      <c r="I17" s="6">
        <f>ROUNDUP(G15,0)</f>
        <v>9223</v>
      </c>
      <c r="J17" s="7"/>
      <c r="K17" s="14">
        <f t="shared" ref="K17:K25" si="1">J17*I17</f>
        <v>0</v>
      </c>
    </row>
    <row r="18" spans="1:11" ht="18" x14ac:dyDescent="0.25">
      <c r="A18" s="51"/>
      <c r="B18" s="41"/>
      <c r="C18" s="44" t="s">
        <v>17</v>
      </c>
      <c r="D18" s="45"/>
      <c r="E18" s="45"/>
      <c r="F18" s="45"/>
      <c r="G18" s="46"/>
      <c r="H18" s="10" t="s">
        <v>16</v>
      </c>
      <c r="I18" s="6">
        <f>ROUNDUP(G15,0)</f>
        <v>9223</v>
      </c>
      <c r="J18" s="7"/>
      <c r="K18" s="14">
        <f t="shared" si="1"/>
        <v>0</v>
      </c>
    </row>
    <row r="19" spans="1:11" ht="18" x14ac:dyDescent="0.25">
      <c r="A19" s="51"/>
      <c r="B19" s="41"/>
      <c r="C19" s="44" t="s">
        <v>18</v>
      </c>
      <c r="D19" s="45"/>
      <c r="E19" s="45"/>
      <c r="F19" s="45"/>
      <c r="G19" s="46"/>
      <c r="H19" s="10" t="s">
        <v>19</v>
      </c>
      <c r="I19" s="6">
        <f>ROUNDUP(D15,0)</f>
        <v>2767</v>
      </c>
      <c r="J19" s="7"/>
      <c r="K19" s="14">
        <f t="shared" si="1"/>
        <v>0</v>
      </c>
    </row>
    <row r="20" spans="1:11" ht="21" x14ac:dyDescent="0.25">
      <c r="A20" s="51"/>
      <c r="B20" s="41"/>
      <c r="C20" s="44" t="s">
        <v>63</v>
      </c>
      <c r="D20" s="45"/>
      <c r="E20" s="45"/>
      <c r="F20" s="45"/>
      <c r="G20" s="46"/>
      <c r="H20" s="8" t="s">
        <v>21</v>
      </c>
      <c r="I20" s="6">
        <f>ROUNDUP(G15*220/2000,0)</f>
        <v>1015</v>
      </c>
      <c r="J20" s="7"/>
      <c r="K20" s="14">
        <f t="shared" si="1"/>
        <v>0</v>
      </c>
    </row>
    <row r="21" spans="1:11" ht="18" x14ac:dyDescent="0.25">
      <c r="A21" s="51"/>
      <c r="B21" s="41"/>
      <c r="C21" s="37" t="s">
        <v>22</v>
      </c>
      <c r="D21" s="38"/>
      <c r="E21" s="38"/>
      <c r="F21" s="38"/>
      <c r="G21" s="39"/>
      <c r="H21" s="10" t="s">
        <v>19</v>
      </c>
      <c r="I21" s="6">
        <f>D15*2</f>
        <v>5533.44</v>
      </c>
      <c r="J21" s="7"/>
      <c r="K21" s="14">
        <f t="shared" si="1"/>
        <v>0</v>
      </c>
    </row>
    <row r="22" spans="1:11" ht="18" x14ac:dyDescent="0.25">
      <c r="A22" s="51"/>
      <c r="B22" s="41"/>
      <c r="C22" s="37" t="s">
        <v>23</v>
      </c>
      <c r="D22" s="38"/>
      <c r="E22" s="38"/>
      <c r="F22" s="38"/>
      <c r="G22" s="39"/>
      <c r="H22" s="10" t="s">
        <v>19</v>
      </c>
      <c r="I22" s="6">
        <f>D15*2</f>
        <v>5533.44</v>
      </c>
      <c r="J22" s="7"/>
      <c r="K22" s="14">
        <f t="shared" si="1"/>
        <v>0</v>
      </c>
    </row>
    <row r="23" spans="1:11" ht="18" x14ac:dyDescent="0.25">
      <c r="A23" s="51"/>
      <c r="B23" s="41"/>
      <c r="C23" s="44" t="s">
        <v>64</v>
      </c>
      <c r="D23" s="45"/>
      <c r="E23" s="45"/>
      <c r="F23" s="45"/>
      <c r="G23" s="46"/>
      <c r="H23" s="10" t="s">
        <v>19</v>
      </c>
      <c r="I23" s="6">
        <v>24</v>
      </c>
      <c r="J23" s="7"/>
      <c r="K23" s="14">
        <f t="shared" si="1"/>
        <v>0</v>
      </c>
    </row>
    <row r="24" spans="1:11" ht="18" x14ac:dyDescent="0.25">
      <c r="A24" s="51"/>
      <c r="B24" s="41"/>
      <c r="C24" s="44" t="s">
        <v>60</v>
      </c>
      <c r="D24" s="45"/>
      <c r="E24" s="45"/>
      <c r="F24" s="45"/>
      <c r="G24" s="46"/>
      <c r="H24" s="10" t="s">
        <v>61</v>
      </c>
      <c r="I24" s="6">
        <v>2</v>
      </c>
      <c r="J24" s="7"/>
      <c r="K24" s="14">
        <f t="shared" si="1"/>
        <v>0</v>
      </c>
    </row>
    <row r="25" spans="1:11" ht="18" x14ac:dyDescent="0.25">
      <c r="A25" s="51"/>
      <c r="B25" s="41"/>
      <c r="C25" s="44" t="s">
        <v>24</v>
      </c>
      <c r="D25" s="45"/>
      <c r="E25" s="45"/>
      <c r="F25" s="45"/>
      <c r="G25" s="46"/>
      <c r="H25" s="10" t="s">
        <v>21</v>
      </c>
      <c r="I25" s="11">
        <v>400</v>
      </c>
      <c r="J25" s="7"/>
      <c r="K25" s="14">
        <f t="shared" si="1"/>
        <v>0</v>
      </c>
    </row>
    <row r="26" spans="1:11" ht="18.75" thickBot="1" x14ac:dyDescent="0.3">
      <c r="A26" s="52"/>
      <c r="B26" s="42"/>
      <c r="C26" s="47" t="s">
        <v>25</v>
      </c>
      <c r="D26" s="48"/>
      <c r="E26" s="48"/>
      <c r="F26" s="48"/>
      <c r="G26" s="48"/>
      <c r="H26" s="48"/>
      <c r="I26" s="48"/>
      <c r="J26" s="49"/>
      <c r="K26" s="14">
        <f>SUM(K16:K25)</f>
        <v>0</v>
      </c>
    </row>
    <row r="27" spans="1:11" ht="30" x14ac:dyDescent="0.25">
      <c r="A27" s="12"/>
      <c r="B27" s="1"/>
      <c r="C27" s="2"/>
      <c r="D27" s="25"/>
      <c r="E27" s="26"/>
      <c r="F27" s="27"/>
      <c r="G27" s="28"/>
      <c r="H27" s="28"/>
      <c r="I27" s="29"/>
      <c r="J27" s="30"/>
      <c r="K27" s="31" t="s">
        <v>0</v>
      </c>
    </row>
    <row r="28" spans="1:11" ht="36" x14ac:dyDescent="0.25">
      <c r="A28" s="21" t="s">
        <v>1</v>
      </c>
      <c r="B28" s="19" t="s">
        <v>2</v>
      </c>
      <c r="C28" s="19" t="s">
        <v>3</v>
      </c>
      <c r="D28" s="32" t="s">
        <v>4</v>
      </c>
      <c r="E28" s="32" t="s">
        <v>5</v>
      </c>
      <c r="F28" s="33" t="s">
        <v>6</v>
      </c>
      <c r="G28" s="34" t="s">
        <v>7</v>
      </c>
      <c r="H28" s="34" t="s">
        <v>8</v>
      </c>
      <c r="I28" s="34" t="s">
        <v>9</v>
      </c>
      <c r="J28" s="35" t="s">
        <v>10</v>
      </c>
      <c r="K28" s="36" t="s">
        <v>11</v>
      </c>
    </row>
    <row r="29" spans="1:11" ht="18" x14ac:dyDescent="0.25">
      <c r="A29" s="50" t="s">
        <v>12</v>
      </c>
      <c r="B29" s="40">
        <v>3</v>
      </c>
      <c r="C29" s="20" t="s">
        <v>35</v>
      </c>
      <c r="D29" s="3">
        <f>5280*1.797</f>
        <v>9488.16</v>
      </c>
      <c r="E29" s="4">
        <f>D29/5280</f>
        <v>1.7969999999999999</v>
      </c>
      <c r="F29" s="5">
        <v>24</v>
      </c>
      <c r="G29" s="6">
        <f>D29*F29/9</f>
        <v>25301.759999999998</v>
      </c>
      <c r="H29" s="6"/>
      <c r="I29" s="5"/>
      <c r="J29" s="7"/>
      <c r="K29" s="13"/>
    </row>
    <row r="30" spans="1:11" ht="18" x14ac:dyDescent="0.25">
      <c r="A30" s="51"/>
      <c r="B30" s="41"/>
      <c r="C30" s="43" t="s">
        <v>13</v>
      </c>
      <c r="D30" s="43"/>
      <c r="E30" s="43"/>
      <c r="F30" s="43"/>
      <c r="G30" s="43"/>
      <c r="H30" s="8" t="s">
        <v>14</v>
      </c>
      <c r="I30" s="9">
        <v>1</v>
      </c>
      <c r="J30" s="7"/>
      <c r="K30" s="14">
        <f>J30*I30</f>
        <v>0</v>
      </c>
    </row>
    <row r="31" spans="1:11" ht="18" x14ac:dyDescent="0.25">
      <c r="A31" s="51"/>
      <c r="B31" s="41"/>
      <c r="C31" s="44" t="s">
        <v>15</v>
      </c>
      <c r="D31" s="45"/>
      <c r="E31" s="45"/>
      <c r="F31" s="45"/>
      <c r="G31" s="46"/>
      <c r="H31" s="10" t="s">
        <v>16</v>
      </c>
      <c r="I31" s="6">
        <f>ROUNDUP(G29,0)</f>
        <v>25302</v>
      </c>
      <c r="J31" s="7"/>
      <c r="K31" s="14">
        <f t="shared" ref="K31:K37" si="2">J31*I31</f>
        <v>0</v>
      </c>
    </row>
    <row r="32" spans="1:11" ht="18" x14ac:dyDescent="0.25">
      <c r="A32" s="51"/>
      <c r="B32" s="41"/>
      <c r="C32" s="44" t="s">
        <v>17</v>
      </c>
      <c r="D32" s="45"/>
      <c r="E32" s="45"/>
      <c r="F32" s="45"/>
      <c r="G32" s="46"/>
      <c r="H32" s="10" t="s">
        <v>16</v>
      </c>
      <c r="I32" s="6">
        <f>ROUNDUP(G29,0)</f>
        <v>25302</v>
      </c>
      <c r="J32" s="7"/>
      <c r="K32" s="14">
        <f t="shared" si="2"/>
        <v>0</v>
      </c>
    </row>
    <row r="33" spans="1:11" ht="18" x14ac:dyDescent="0.25">
      <c r="A33" s="51"/>
      <c r="B33" s="41"/>
      <c r="C33" s="44" t="s">
        <v>18</v>
      </c>
      <c r="D33" s="45"/>
      <c r="E33" s="45"/>
      <c r="F33" s="45"/>
      <c r="G33" s="46"/>
      <c r="H33" s="10" t="s">
        <v>19</v>
      </c>
      <c r="I33" s="6">
        <f>ROUNDUP(D29,0)</f>
        <v>9489</v>
      </c>
      <c r="J33" s="7"/>
      <c r="K33" s="14">
        <f t="shared" si="2"/>
        <v>0</v>
      </c>
    </row>
    <row r="34" spans="1:11" ht="21" x14ac:dyDescent="0.25">
      <c r="A34" s="51"/>
      <c r="B34" s="41"/>
      <c r="C34" s="44" t="s">
        <v>63</v>
      </c>
      <c r="D34" s="45"/>
      <c r="E34" s="45"/>
      <c r="F34" s="45"/>
      <c r="G34" s="46"/>
      <c r="H34" s="8" t="s">
        <v>21</v>
      </c>
      <c r="I34" s="6">
        <f>ROUNDUP(G29*220/2000,0)</f>
        <v>2784</v>
      </c>
      <c r="J34" s="7"/>
      <c r="K34" s="14">
        <f t="shared" si="2"/>
        <v>0</v>
      </c>
    </row>
    <row r="35" spans="1:11" ht="18" x14ac:dyDescent="0.25">
      <c r="A35" s="51"/>
      <c r="B35" s="41"/>
      <c r="C35" s="44" t="s">
        <v>60</v>
      </c>
      <c r="D35" s="45"/>
      <c r="E35" s="45"/>
      <c r="F35" s="45"/>
      <c r="G35" s="46"/>
      <c r="H35" s="10" t="s">
        <v>61</v>
      </c>
      <c r="I35" s="6">
        <v>2</v>
      </c>
      <c r="J35" s="7"/>
      <c r="K35" s="14">
        <f t="shared" si="2"/>
        <v>0</v>
      </c>
    </row>
    <row r="36" spans="1:11" ht="18" x14ac:dyDescent="0.25">
      <c r="A36" s="51"/>
      <c r="B36" s="41"/>
      <c r="C36" s="44" t="s">
        <v>62</v>
      </c>
      <c r="D36" s="45"/>
      <c r="E36" s="45"/>
      <c r="F36" s="45"/>
      <c r="G36" s="46"/>
      <c r="H36" s="10" t="s">
        <v>61</v>
      </c>
      <c r="I36" s="6">
        <v>2</v>
      </c>
      <c r="J36" s="7"/>
      <c r="K36" s="14">
        <f t="shared" si="2"/>
        <v>0</v>
      </c>
    </row>
    <row r="37" spans="1:11" ht="18" x14ac:dyDescent="0.25">
      <c r="A37" s="51"/>
      <c r="B37" s="41"/>
      <c r="C37" s="44" t="s">
        <v>46</v>
      </c>
      <c r="D37" s="45"/>
      <c r="E37" s="45"/>
      <c r="F37" s="45"/>
      <c r="G37" s="46"/>
      <c r="H37" s="10" t="s">
        <v>21</v>
      </c>
      <c r="I37" s="11">
        <v>400</v>
      </c>
      <c r="J37" s="7"/>
      <c r="K37" s="14">
        <f t="shared" si="2"/>
        <v>0</v>
      </c>
    </row>
    <row r="38" spans="1:11" ht="18.75" thickBot="1" x14ac:dyDescent="0.3">
      <c r="A38" s="52"/>
      <c r="B38" s="42"/>
      <c r="C38" s="47" t="s">
        <v>25</v>
      </c>
      <c r="D38" s="48"/>
      <c r="E38" s="48"/>
      <c r="F38" s="48"/>
      <c r="G38" s="48"/>
      <c r="H38" s="48"/>
      <c r="I38" s="48"/>
      <c r="J38" s="49"/>
      <c r="K38" s="14">
        <f>SUM(K30:K37)</f>
        <v>0</v>
      </c>
    </row>
    <row r="39" spans="1:11" ht="30" x14ac:dyDescent="0.25">
      <c r="A39" s="12"/>
      <c r="B39" s="1"/>
      <c r="C39" s="2"/>
      <c r="D39" s="25"/>
      <c r="E39" s="26"/>
      <c r="F39" s="27"/>
      <c r="G39" s="28"/>
      <c r="H39" s="28"/>
      <c r="I39" s="29"/>
      <c r="J39" s="30"/>
      <c r="K39" s="31" t="s">
        <v>0</v>
      </c>
    </row>
    <row r="40" spans="1:11" ht="36" x14ac:dyDescent="0.25">
      <c r="A40" s="21" t="s">
        <v>1</v>
      </c>
      <c r="B40" s="19" t="s">
        <v>2</v>
      </c>
      <c r="C40" s="19" t="s">
        <v>3</v>
      </c>
      <c r="D40" s="32" t="s">
        <v>4</v>
      </c>
      <c r="E40" s="32" t="s">
        <v>5</v>
      </c>
      <c r="F40" s="33" t="s">
        <v>6</v>
      </c>
      <c r="G40" s="34" t="s">
        <v>7</v>
      </c>
      <c r="H40" s="34" t="s">
        <v>8</v>
      </c>
      <c r="I40" s="34" t="s">
        <v>9</v>
      </c>
      <c r="J40" s="35" t="s">
        <v>10</v>
      </c>
      <c r="K40" s="36" t="s">
        <v>11</v>
      </c>
    </row>
    <row r="41" spans="1:11" ht="18" x14ac:dyDescent="0.25">
      <c r="A41" s="50" t="s">
        <v>12</v>
      </c>
      <c r="B41" s="40">
        <v>4</v>
      </c>
      <c r="C41" s="20" t="s">
        <v>29</v>
      </c>
      <c r="D41" s="3">
        <v>1620</v>
      </c>
      <c r="E41" s="4">
        <f>D41/5280</f>
        <v>0.30681818181818182</v>
      </c>
      <c r="F41" s="5">
        <v>24</v>
      </c>
      <c r="G41" s="6">
        <f>D41*F41/9</f>
        <v>4320</v>
      </c>
      <c r="H41" s="6"/>
      <c r="I41" s="5"/>
      <c r="J41" s="7"/>
      <c r="K41" s="13"/>
    </row>
    <row r="42" spans="1:11" ht="18" x14ac:dyDescent="0.25">
      <c r="A42" s="51"/>
      <c r="B42" s="41"/>
      <c r="C42" s="43" t="s">
        <v>13</v>
      </c>
      <c r="D42" s="43"/>
      <c r="E42" s="43"/>
      <c r="F42" s="43"/>
      <c r="G42" s="43"/>
      <c r="H42" s="8" t="s">
        <v>14</v>
      </c>
      <c r="I42" s="9">
        <v>1</v>
      </c>
      <c r="J42" s="7"/>
      <c r="K42" s="14">
        <f>J42*I42</f>
        <v>0</v>
      </c>
    </row>
    <row r="43" spans="1:11" ht="18" x14ac:dyDescent="0.25">
      <c r="A43" s="51"/>
      <c r="B43" s="41"/>
      <c r="C43" s="44" t="s">
        <v>15</v>
      </c>
      <c r="D43" s="45"/>
      <c r="E43" s="45"/>
      <c r="F43" s="45"/>
      <c r="G43" s="46"/>
      <c r="H43" s="10" t="s">
        <v>16</v>
      </c>
      <c r="I43" s="6">
        <f>ROUNDUP(G41,0)</f>
        <v>4320</v>
      </c>
      <c r="J43" s="7"/>
      <c r="K43" s="14">
        <f t="shared" ref="K43:K52" si="3">J43*I43</f>
        <v>0</v>
      </c>
    </row>
    <row r="44" spans="1:11" ht="18" x14ac:dyDescent="0.25">
      <c r="A44" s="51"/>
      <c r="B44" s="41"/>
      <c r="C44" s="44" t="s">
        <v>17</v>
      </c>
      <c r="D44" s="45"/>
      <c r="E44" s="45"/>
      <c r="F44" s="45"/>
      <c r="G44" s="46"/>
      <c r="H44" s="10" t="s">
        <v>16</v>
      </c>
      <c r="I44" s="6">
        <f>ROUNDUP(G41,0)</f>
        <v>4320</v>
      </c>
      <c r="J44" s="7"/>
      <c r="K44" s="14">
        <f t="shared" si="3"/>
        <v>0</v>
      </c>
    </row>
    <row r="45" spans="1:11" ht="18" x14ac:dyDescent="0.25">
      <c r="A45" s="51"/>
      <c r="B45" s="41"/>
      <c r="C45" s="44" t="s">
        <v>18</v>
      </c>
      <c r="D45" s="45"/>
      <c r="E45" s="45"/>
      <c r="F45" s="45"/>
      <c r="G45" s="46"/>
      <c r="H45" s="10" t="s">
        <v>19</v>
      </c>
      <c r="I45" s="6">
        <f>ROUNDUP(D41,0)</f>
        <v>1620</v>
      </c>
      <c r="J45" s="7"/>
      <c r="K45" s="14">
        <f t="shared" si="3"/>
        <v>0</v>
      </c>
    </row>
    <row r="46" spans="1:11" ht="21" x14ac:dyDescent="0.25">
      <c r="A46" s="51"/>
      <c r="B46" s="41"/>
      <c r="C46" s="44" t="s">
        <v>20</v>
      </c>
      <c r="D46" s="45"/>
      <c r="E46" s="45"/>
      <c r="F46" s="45"/>
      <c r="G46" s="46"/>
      <c r="H46" s="8" t="s">
        <v>21</v>
      </c>
      <c r="I46" s="6">
        <f>ROUNDUP(G41*220/2000,0)</f>
        <v>476</v>
      </c>
      <c r="J46" s="7"/>
      <c r="K46" s="14">
        <f t="shared" si="3"/>
        <v>0</v>
      </c>
    </row>
    <row r="47" spans="1:11" ht="18" x14ac:dyDescent="0.25">
      <c r="A47" s="51"/>
      <c r="B47" s="41"/>
      <c r="C47" s="44" t="s">
        <v>47</v>
      </c>
      <c r="D47" s="45"/>
      <c r="E47" s="45"/>
      <c r="F47" s="45"/>
      <c r="G47" s="46"/>
      <c r="H47" s="8" t="s">
        <v>21</v>
      </c>
      <c r="I47" s="6">
        <f>ROUNDUP(70*1320/2000,0)</f>
        <v>47</v>
      </c>
      <c r="J47" s="7"/>
      <c r="K47" s="14">
        <f>J47*I47</f>
        <v>0</v>
      </c>
    </row>
    <row r="48" spans="1:11" ht="18" x14ac:dyDescent="0.25">
      <c r="A48" s="51"/>
      <c r="B48" s="41"/>
      <c r="C48" s="37" t="s">
        <v>22</v>
      </c>
      <c r="D48" s="38"/>
      <c r="E48" s="38"/>
      <c r="F48" s="38"/>
      <c r="G48" s="39"/>
      <c r="H48" s="10" t="s">
        <v>19</v>
      </c>
      <c r="I48" s="6">
        <v>1520</v>
      </c>
      <c r="J48" s="7"/>
      <c r="K48" s="14">
        <f t="shared" si="3"/>
        <v>0</v>
      </c>
    </row>
    <row r="49" spans="1:11" ht="18" x14ac:dyDescent="0.25">
      <c r="A49" s="51"/>
      <c r="B49" s="41"/>
      <c r="C49" s="37" t="s">
        <v>65</v>
      </c>
      <c r="D49" s="38"/>
      <c r="E49" s="38"/>
      <c r="F49" s="38"/>
      <c r="G49" s="39"/>
      <c r="H49" s="10" t="s">
        <v>19</v>
      </c>
      <c r="I49" s="6">
        <f>1097*0.25</f>
        <v>274.25</v>
      </c>
      <c r="J49" s="7"/>
      <c r="K49" s="14">
        <f t="shared" si="3"/>
        <v>0</v>
      </c>
    </row>
    <row r="50" spans="1:11" ht="18" x14ac:dyDescent="0.25">
      <c r="A50" s="51"/>
      <c r="B50" s="41"/>
      <c r="C50" s="37" t="s">
        <v>23</v>
      </c>
      <c r="D50" s="38"/>
      <c r="E50" s="38"/>
      <c r="F50" s="38"/>
      <c r="G50" s="39"/>
      <c r="H50" s="10" t="s">
        <v>19</v>
      </c>
      <c r="I50" s="6">
        <f>D41*2</f>
        <v>3240</v>
      </c>
      <c r="J50" s="7"/>
      <c r="K50" s="14">
        <f t="shared" si="3"/>
        <v>0</v>
      </c>
    </row>
    <row r="51" spans="1:11" ht="18" x14ac:dyDescent="0.25">
      <c r="A51" s="51"/>
      <c r="B51" s="41"/>
      <c r="C51" s="44" t="s">
        <v>64</v>
      </c>
      <c r="D51" s="45"/>
      <c r="E51" s="45"/>
      <c r="F51" s="45"/>
      <c r="G51" s="46"/>
      <c r="H51" s="10" t="s">
        <v>19</v>
      </c>
      <c r="I51" s="6">
        <v>12</v>
      </c>
      <c r="J51" s="7"/>
      <c r="K51" s="14">
        <f t="shared" si="3"/>
        <v>0</v>
      </c>
    </row>
    <row r="52" spans="1:11" ht="18" x14ac:dyDescent="0.25">
      <c r="A52" s="51"/>
      <c r="B52" s="41"/>
      <c r="C52" s="44" t="s">
        <v>24</v>
      </c>
      <c r="D52" s="45"/>
      <c r="E52" s="45"/>
      <c r="F52" s="45"/>
      <c r="G52" s="46"/>
      <c r="H52" s="10" t="s">
        <v>21</v>
      </c>
      <c r="I52" s="11">
        <v>400</v>
      </c>
      <c r="J52" s="7"/>
      <c r="K52" s="14">
        <f t="shared" si="3"/>
        <v>0</v>
      </c>
    </row>
    <row r="53" spans="1:11" ht="18.75" thickBot="1" x14ac:dyDescent="0.3">
      <c r="A53" s="52"/>
      <c r="B53" s="42"/>
      <c r="C53" s="47" t="s">
        <v>25</v>
      </c>
      <c r="D53" s="48"/>
      <c r="E53" s="48"/>
      <c r="F53" s="48"/>
      <c r="G53" s="48"/>
      <c r="H53" s="48"/>
      <c r="I53" s="48"/>
      <c r="J53" s="49"/>
      <c r="K53" s="14">
        <f>SUM(K42:K52)</f>
        <v>0</v>
      </c>
    </row>
    <row r="54" spans="1:11" ht="30" x14ac:dyDescent="0.25">
      <c r="A54" s="12"/>
      <c r="B54" s="1"/>
      <c r="C54" s="2"/>
      <c r="D54" s="25"/>
      <c r="E54" s="26"/>
      <c r="F54" s="27"/>
      <c r="G54" s="28"/>
      <c r="H54" s="28"/>
      <c r="I54" s="29"/>
      <c r="J54" s="30"/>
      <c r="K54" s="31" t="s">
        <v>0</v>
      </c>
    </row>
    <row r="55" spans="1:11" ht="36" x14ac:dyDescent="0.25">
      <c r="A55" s="21" t="s">
        <v>1</v>
      </c>
      <c r="B55" s="19" t="s">
        <v>2</v>
      </c>
      <c r="C55" s="19" t="s">
        <v>3</v>
      </c>
      <c r="D55" s="32" t="s">
        <v>4</v>
      </c>
      <c r="E55" s="32" t="s">
        <v>5</v>
      </c>
      <c r="F55" s="33" t="s">
        <v>6</v>
      </c>
      <c r="G55" s="34" t="s">
        <v>7</v>
      </c>
      <c r="H55" s="34" t="s">
        <v>8</v>
      </c>
      <c r="I55" s="34" t="s">
        <v>9</v>
      </c>
      <c r="J55" s="35" t="s">
        <v>10</v>
      </c>
      <c r="K55" s="36" t="s">
        <v>11</v>
      </c>
    </row>
    <row r="56" spans="1:11" ht="18" x14ac:dyDescent="0.25">
      <c r="A56" s="50" t="s">
        <v>12</v>
      </c>
      <c r="B56" s="40">
        <v>5</v>
      </c>
      <c r="C56" s="20" t="s">
        <v>66</v>
      </c>
      <c r="D56" s="3">
        <f>0.242*5280</f>
        <v>1277.76</v>
      </c>
      <c r="E56" s="4">
        <f>D56/5280</f>
        <v>0.24199999999999999</v>
      </c>
      <c r="F56" s="5">
        <v>20</v>
      </c>
      <c r="G56" s="6">
        <f>D56*F56/9</f>
        <v>2839.4666666666667</v>
      </c>
      <c r="H56" s="6"/>
      <c r="I56" s="5"/>
      <c r="J56" s="7"/>
      <c r="K56" s="13"/>
    </row>
    <row r="57" spans="1:11" ht="18" x14ac:dyDescent="0.25">
      <c r="A57" s="51"/>
      <c r="B57" s="41"/>
      <c r="C57" s="43" t="s">
        <v>13</v>
      </c>
      <c r="D57" s="43"/>
      <c r="E57" s="43"/>
      <c r="F57" s="43"/>
      <c r="G57" s="43"/>
      <c r="H57" s="8" t="s">
        <v>14</v>
      </c>
      <c r="I57" s="9">
        <v>1</v>
      </c>
      <c r="J57" s="7"/>
      <c r="K57" s="14">
        <f>J57*I57</f>
        <v>0</v>
      </c>
    </row>
    <row r="58" spans="1:11" ht="18" x14ac:dyDescent="0.25">
      <c r="A58" s="51"/>
      <c r="B58" s="41"/>
      <c r="C58" s="44" t="s">
        <v>15</v>
      </c>
      <c r="D58" s="45"/>
      <c r="E58" s="45"/>
      <c r="F58" s="45"/>
      <c r="G58" s="46"/>
      <c r="H58" s="10" t="s">
        <v>16</v>
      </c>
      <c r="I58" s="6">
        <f>ROUNDUP(G56,0)</f>
        <v>2840</v>
      </c>
      <c r="J58" s="7"/>
      <c r="K58" s="14">
        <f t="shared" ref="K58:K59" si="4">J58*I58</f>
        <v>0</v>
      </c>
    </row>
    <row r="59" spans="1:11" ht="18" x14ac:dyDescent="0.25">
      <c r="A59" s="51"/>
      <c r="B59" s="41"/>
      <c r="C59" s="44" t="s">
        <v>17</v>
      </c>
      <c r="D59" s="45"/>
      <c r="E59" s="45"/>
      <c r="F59" s="45"/>
      <c r="G59" s="46"/>
      <c r="H59" s="10" t="s">
        <v>16</v>
      </c>
      <c r="I59" s="6">
        <f>ROUNDUP(G56,0)</f>
        <v>2840</v>
      </c>
      <c r="J59" s="7"/>
      <c r="K59" s="14">
        <f t="shared" si="4"/>
        <v>0</v>
      </c>
    </row>
    <row r="60" spans="1:11" ht="18" x14ac:dyDescent="0.25">
      <c r="A60" s="51"/>
      <c r="B60" s="41"/>
      <c r="C60" s="44" t="s">
        <v>18</v>
      </c>
      <c r="D60" s="45"/>
      <c r="E60" s="45"/>
      <c r="F60" s="45"/>
      <c r="G60" s="46"/>
      <c r="H60" s="10" t="s">
        <v>19</v>
      </c>
      <c r="I60" s="6">
        <f>ROUNDUP(D56,0)</f>
        <v>1278</v>
      </c>
      <c r="J60" s="7"/>
      <c r="K60" s="14">
        <f t="shared" ref="K60:K63" si="5">J60*I60</f>
        <v>0</v>
      </c>
    </row>
    <row r="61" spans="1:11" ht="21" x14ac:dyDescent="0.25">
      <c r="A61" s="51"/>
      <c r="B61" s="41"/>
      <c r="C61" s="44" t="s">
        <v>20</v>
      </c>
      <c r="D61" s="45"/>
      <c r="E61" s="45"/>
      <c r="F61" s="45"/>
      <c r="G61" s="46"/>
      <c r="H61" s="8" t="s">
        <v>21</v>
      </c>
      <c r="I61" s="6">
        <f>ROUNDUP(G56*220/2000,0)</f>
        <v>313</v>
      </c>
      <c r="J61" s="7"/>
      <c r="K61" s="14">
        <f t="shared" si="5"/>
        <v>0</v>
      </c>
    </row>
    <row r="62" spans="1:11" ht="18" x14ac:dyDescent="0.25">
      <c r="A62" s="51"/>
      <c r="B62" s="41"/>
      <c r="C62" s="44" t="s">
        <v>62</v>
      </c>
      <c r="D62" s="45"/>
      <c r="E62" s="45"/>
      <c r="F62" s="45"/>
      <c r="G62" s="46"/>
      <c r="H62" s="10" t="s">
        <v>61</v>
      </c>
      <c r="I62" s="6">
        <v>1</v>
      </c>
      <c r="J62" s="7"/>
      <c r="K62" s="14">
        <f t="shared" si="5"/>
        <v>0</v>
      </c>
    </row>
    <row r="63" spans="1:11" ht="18" x14ac:dyDescent="0.25">
      <c r="A63" s="51"/>
      <c r="B63" s="41"/>
      <c r="C63" s="44" t="s">
        <v>24</v>
      </c>
      <c r="D63" s="45"/>
      <c r="E63" s="45"/>
      <c r="F63" s="45"/>
      <c r="G63" s="46"/>
      <c r="H63" s="10" t="s">
        <v>21</v>
      </c>
      <c r="I63" s="11">
        <v>400</v>
      </c>
      <c r="J63" s="7"/>
      <c r="K63" s="14">
        <f t="shared" si="5"/>
        <v>0</v>
      </c>
    </row>
    <row r="64" spans="1:11" ht="18.75" thickBot="1" x14ac:dyDescent="0.3">
      <c r="A64" s="52"/>
      <c r="B64" s="42"/>
      <c r="C64" s="47" t="s">
        <v>25</v>
      </c>
      <c r="D64" s="48"/>
      <c r="E64" s="48"/>
      <c r="F64" s="48"/>
      <c r="G64" s="48"/>
      <c r="H64" s="48"/>
      <c r="I64" s="48"/>
      <c r="J64" s="49"/>
      <c r="K64" s="14">
        <f>SUM(K57:K63)</f>
        <v>0</v>
      </c>
    </row>
    <row r="65" spans="1:11" ht="30" x14ac:dyDescent="0.25">
      <c r="A65" s="12"/>
      <c r="B65" s="1"/>
      <c r="C65" s="2"/>
      <c r="D65" s="25"/>
      <c r="E65" s="26"/>
      <c r="F65" s="27"/>
      <c r="G65" s="28"/>
      <c r="H65" s="28"/>
      <c r="I65" s="29"/>
      <c r="J65" s="30"/>
      <c r="K65" s="31" t="s">
        <v>0</v>
      </c>
    </row>
    <row r="66" spans="1:11" ht="36" x14ac:dyDescent="0.25">
      <c r="A66" s="21" t="s">
        <v>1</v>
      </c>
      <c r="B66" s="19" t="s">
        <v>2</v>
      </c>
      <c r="C66" s="19" t="s">
        <v>3</v>
      </c>
      <c r="D66" s="32" t="s">
        <v>4</v>
      </c>
      <c r="E66" s="32" t="s">
        <v>5</v>
      </c>
      <c r="F66" s="33" t="s">
        <v>6</v>
      </c>
      <c r="G66" s="34" t="s">
        <v>7</v>
      </c>
      <c r="H66" s="34" t="s">
        <v>8</v>
      </c>
      <c r="I66" s="34" t="s">
        <v>9</v>
      </c>
      <c r="J66" s="35" t="s">
        <v>10</v>
      </c>
      <c r="K66" s="36" t="s">
        <v>11</v>
      </c>
    </row>
    <row r="67" spans="1:11" ht="18" x14ac:dyDescent="0.25">
      <c r="A67" s="50" t="s">
        <v>12</v>
      </c>
      <c r="B67" s="40">
        <v>6</v>
      </c>
      <c r="C67" s="20" t="s">
        <v>34</v>
      </c>
      <c r="D67" s="3">
        <f>5280*1.196</f>
        <v>6314.88</v>
      </c>
      <c r="E67" s="4">
        <f>D67/5280</f>
        <v>1.196</v>
      </c>
      <c r="F67" s="5">
        <v>24</v>
      </c>
      <c r="G67" s="6">
        <f>D67*F67/9</f>
        <v>16839.68</v>
      </c>
      <c r="H67" s="6"/>
      <c r="I67" s="5"/>
      <c r="J67" s="7"/>
      <c r="K67" s="13"/>
    </row>
    <row r="68" spans="1:11" ht="18" x14ac:dyDescent="0.25">
      <c r="A68" s="51"/>
      <c r="B68" s="41"/>
      <c r="C68" s="43" t="s">
        <v>43</v>
      </c>
      <c r="D68" s="43"/>
      <c r="E68" s="43"/>
      <c r="F68" s="43"/>
      <c r="G68" s="43"/>
      <c r="H68" s="8" t="s">
        <v>14</v>
      </c>
      <c r="I68" s="9">
        <v>1</v>
      </c>
      <c r="J68" s="7"/>
      <c r="K68" s="14">
        <f>J68*I68</f>
        <v>0</v>
      </c>
    </row>
    <row r="69" spans="1:11" ht="18" x14ac:dyDescent="0.25">
      <c r="A69" s="51"/>
      <c r="B69" s="41"/>
      <c r="C69" s="44" t="s">
        <v>44</v>
      </c>
      <c r="D69" s="45"/>
      <c r="E69" s="45"/>
      <c r="F69" s="45"/>
      <c r="G69" s="46"/>
      <c r="H69" s="10" t="s">
        <v>16</v>
      </c>
      <c r="I69" s="6">
        <f>ROUNDUP(G67,0)</f>
        <v>16840</v>
      </c>
      <c r="J69" s="7"/>
      <c r="K69" s="14">
        <f t="shared" ref="K69:K71" si="6">J69*I69</f>
        <v>0</v>
      </c>
    </row>
    <row r="70" spans="1:11" ht="18" x14ac:dyDescent="0.25">
      <c r="A70" s="51"/>
      <c r="B70" s="41"/>
      <c r="C70" s="44" t="s">
        <v>18</v>
      </c>
      <c r="D70" s="45"/>
      <c r="E70" s="45"/>
      <c r="F70" s="45"/>
      <c r="G70" s="46"/>
      <c r="H70" s="10" t="s">
        <v>19</v>
      </c>
      <c r="I70" s="6">
        <f>ROUNDUP(D67,0)</f>
        <v>6315</v>
      </c>
      <c r="J70" s="7"/>
      <c r="K70" s="14">
        <f t="shared" si="6"/>
        <v>0</v>
      </c>
    </row>
    <row r="71" spans="1:11" ht="21" x14ac:dyDescent="0.25">
      <c r="A71" s="51"/>
      <c r="B71" s="41"/>
      <c r="C71" s="44" t="s">
        <v>45</v>
      </c>
      <c r="D71" s="45"/>
      <c r="E71" s="45"/>
      <c r="F71" s="45"/>
      <c r="G71" s="46"/>
      <c r="H71" s="8" t="s">
        <v>21</v>
      </c>
      <c r="I71" s="6">
        <f>ROUNDUP(G67*275/2000,0)</f>
        <v>2316</v>
      </c>
      <c r="J71" s="7"/>
      <c r="K71" s="14">
        <f t="shared" si="6"/>
        <v>0</v>
      </c>
    </row>
    <row r="72" spans="1:11" ht="18" x14ac:dyDescent="0.25">
      <c r="A72" s="51"/>
      <c r="B72" s="41"/>
      <c r="C72" s="37" t="s">
        <v>22</v>
      </c>
      <c r="D72" s="38"/>
      <c r="E72" s="38"/>
      <c r="F72" s="38"/>
      <c r="G72" s="39"/>
      <c r="H72" s="10" t="s">
        <v>19</v>
      </c>
      <c r="I72" s="6">
        <f>D67*2</f>
        <v>12629.76</v>
      </c>
      <c r="J72" s="7"/>
      <c r="K72" s="14">
        <f t="shared" ref="K72:K75" si="7">J72*I72</f>
        <v>0</v>
      </c>
    </row>
    <row r="73" spans="1:11" ht="18" x14ac:dyDescent="0.25">
      <c r="A73" s="51"/>
      <c r="B73" s="41"/>
      <c r="C73" s="37" t="s">
        <v>23</v>
      </c>
      <c r="D73" s="38"/>
      <c r="E73" s="38"/>
      <c r="F73" s="38"/>
      <c r="G73" s="39"/>
      <c r="H73" s="10" t="s">
        <v>19</v>
      </c>
      <c r="I73" s="6">
        <f>D67*2</f>
        <v>12629.76</v>
      </c>
      <c r="J73" s="7"/>
      <c r="K73" s="14">
        <f t="shared" si="7"/>
        <v>0</v>
      </c>
    </row>
    <row r="74" spans="1:11" ht="18" x14ac:dyDescent="0.25">
      <c r="A74" s="51"/>
      <c r="B74" s="41"/>
      <c r="C74" s="44" t="s">
        <v>64</v>
      </c>
      <c r="D74" s="45"/>
      <c r="E74" s="45"/>
      <c r="F74" s="45"/>
      <c r="G74" s="46"/>
      <c r="H74" s="10" t="s">
        <v>19</v>
      </c>
      <c r="I74" s="6">
        <v>24</v>
      </c>
      <c r="J74" s="7"/>
      <c r="K74" s="14">
        <f t="shared" si="7"/>
        <v>0</v>
      </c>
    </row>
    <row r="75" spans="1:11" ht="18" x14ac:dyDescent="0.25">
      <c r="A75" s="51"/>
      <c r="B75" s="41"/>
      <c r="C75" s="44" t="s">
        <v>24</v>
      </c>
      <c r="D75" s="45"/>
      <c r="E75" s="45"/>
      <c r="F75" s="45"/>
      <c r="G75" s="46"/>
      <c r="H75" s="10" t="s">
        <v>21</v>
      </c>
      <c r="I75" s="11">
        <v>400</v>
      </c>
      <c r="J75" s="7"/>
      <c r="K75" s="14">
        <f t="shared" si="7"/>
        <v>0</v>
      </c>
    </row>
    <row r="76" spans="1:11" ht="27" customHeight="1" thickBot="1" x14ac:dyDescent="0.3">
      <c r="A76" s="52"/>
      <c r="B76" s="42"/>
      <c r="C76" s="47" t="s">
        <v>25</v>
      </c>
      <c r="D76" s="48"/>
      <c r="E76" s="48"/>
      <c r="F76" s="48"/>
      <c r="G76" s="48"/>
      <c r="H76" s="48"/>
      <c r="I76" s="48"/>
      <c r="J76" s="49"/>
      <c r="K76" s="14">
        <f>SUM(K68:K75)</f>
        <v>0</v>
      </c>
    </row>
    <row r="77" spans="1:11" ht="30" x14ac:dyDescent="0.25">
      <c r="A77" s="12"/>
      <c r="B77" s="1"/>
      <c r="C77" s="2"/>
      <c r="D77" s="25"/>
      <c r="E77" s="26"/>
      <c r="F77" s="27"/>
      <c r="G77" s="28"/>
      <c r="H77" s="28"/>
      <c r="I77" s="29"/>
      <c r="J77" s="30"/>
      <c r="K77" s="31" t="s">
        <v>0</v>
      </c>
    </row>
    <row r="78" spans="1:11" ht="36" x14ac:dyDescent="0.25">
      <c r="A78" s="21" t="s">
        <v>1</v>
      </c>
      <c r="B78" s="19" t="s">
        <v>2</v>
      </c>
      <c r="C78" s="19" t="s">
        <v>3</v>
      </c>
      <c r="D78" s="32" t="s">
        <v>4</v>
      </c>
      <c r="E78" s="32" t="s">
        <v>5</v>
      </c>
      <c r="F78" s="33" t="s">
        <v>6</v>
      </c>
      <c r="G78" s="34" t="s">
        <v>7</v>
      </c>
      <c r="H78" s="34" t="s">
        <v>8</v>
      </c>
      <c r="I78" s="34" t="s">
        <v>9</v>
      </c>
      <c r="J78" s="35" t="s">
        <v>10</v>
      </c>
      <c r="K78" s="36" t="s">
        <v>11</v>
      </c>
    </row>
    <row r="79" spans="1:11" ht="18" x14ac:dyDescent="0.25">
      <c r="A79" s="50" t="s">
        <v>12</v>
      </c>
      <c r="B79" s="40">
        <v>7</v>
      </c>
      <c r="C79" s="20" t="s">
        <v>30</v>
      </c>
      <c r="D79" s="3">
        <v>5280</v>
      </c>
      <c r="E79" s="4">
        <f>D79/5280</f>
        <v>1</v>
      </c>
      <c r="F79" s="5">
        <v>22</v>
      </c>
      <c r="G79" s="6">
        <f>D79*F79/9</f>
        <v>12906.666666666666</v>
      </c>
      <c r="H79" s="6"/>
      <c r="I79" s="5"/>
      <c r="J79" s="7"/>
      <c r="K79" s="13"/>
    </row>
    <row r="80" spans="1:11" ht="18" x14ac:dyDescent="0.25">
      <c r="A80" s="51"/>
      <c r="B80" s="41"/>
      <c r="C80" s="43" t="s">
        <v>43</v>
      </c>
      <c r="D80" s="43"/>
      <c r="E80" s="43"/>
      <c r="F80" s="43"/>
      <c r="G80" s="43"/>
      <c r="H80" s="8" t="s">
        <v>14</v>
      </c>
      <c r="I80" s="9">
        <v>1</v>
      </c>
      <c r="J80" s="7"/>
      <c r="K80" s="14">
        <f>J80*I80</f>
        <v>0</v>
      </c>
    </row>
    <row r="81" spans="1:11" ht="18" x14ac:dyDescent="0.25">
      <c r="A81" s="51"/>
      <c r="B81" s="41"/>
      <c r="C81" s="44" t="s">
        <v>44</v>
      </c>
      <c r="D81" s="45"/>
      <c r="E81" s="45"/>
      <c r="F81" s="45"/>
      <c r="G81" s="46"/>
      <c r="H81" s="10" t="s">
        <v>16</v>
      </c>
      <c r="I81" s="6">
        <f>ROUNDUP(G79,0)</f>
        <v>12907</v>
      </c>
      <c r="J81" s="7"/>
      <c r="K81" s="14">
        <f t="shared" ref="K81:K84" si="8">J81*I81</f>
        <v>0</v>
      </c>
    </row>
    <row r="82" spans="1:11" ht="18" x14ac:dyDescent="0.25">
      <c r="A82" s="51"/>
      <c r="B82" s="41"/>
      <c r="C82" s="44" t="s">
        <v>18</v>
      </c>
      <c r="D82" s="45"/>
      <c r="E82" s="45"/>
      <c r="F82" s="45"/>
      <c r="G82" s="46"/>
      <c r="H82" s="10" t="s">
        <v>19</v>
      </c>
      <c r="I82" s="6">
        <f>ROUNDUP(D79,0)</f>
        <v>5280</v>
      </c>
      <c r="J82" s="7"/>
      <c r="K82" s="14">
        <f t="shared" si="8"/>
        <v>0</v>
      </c>
    </row>
    <row r="83" spans="1:11" ht="21" x14ac:dyDescent="0.25">
      <c r="A83" s="51"/>
      <c r="B83" s="41"/>
      <c r="C83" s="44" t="s">
        <v>45</v>
      </c>
      <c r="D83" s="45"/>
      <c r="E83" s="45"/>
      <c r="F83" s="45"/>
      <c r="G83" s="46"/>
      <c r="H83" s="8" t="s">
        <v>21</v>
      </c>
      <c r="I83" s="6">
        <f>ROUNDUP(G79*275/2000,0)</f>
        <v>1775</v>
      </c>
      <c r="J83" s="7"/>
      <c r="K83" s="14">
        <f t="shared" si="8"/>
        <v>0</v>
      </c>
    </row>
    <row r="84" spans="1:11" ht="18" x14ac:dyDescent="0.25">
      <c r="A84" s="51"/>
      <c r="B84" s="41"/>
      <c r="C84" s="44" t="s">
        <v>24</v>
      </c>
      <c r="D84" s="45"/>
      <c r="E84" s="45"/>
      <c r="F84" s="45"/>
      <c r="G84" s="46"/>
      <c r="H84" s="10" t="s">
        <v>21</v>
      </c>
      <c r="I84" s="11">
        <v>400</v>
      </c>
      <c r="J84" s="7"/>
      <c r="K84" s="14">
        <f t="shared" si="8"/>
        <v>0</v>
      </c>
    </row>
    <row r="85" spans="1:11" ht="18.75" thickBot="1" x14ac:dyDescent="0.3">
      <c r="A85" s="52"/>
      <c r="B85" s="42"/>
      <c r="C85" s="47" t="s">
        <v>25</v>
      </c>
      <c r="D85" s="48"/>
      <c r="E85" s="48"/>
      <c r="F85" s="48"/>
      <c r="G85" s="48"/>
      <c r="H85" s="48"/>
      <c r="I85" s="48"/>
      <c r="J85" s="49"/>
      <c r="K85" s="14">
        <f>SUM(K80:K84)</f>
        <v>0</v>
      </c>
    </row>
    <row r="86" spans="1:11" ht="30" x14ac:dyDescent="0.25">
      <c r="A86" s="15"/>
      <c r="B86" s="16"/>
      <c r="C86" s="17"/>
      <c r="D86" s="25"/>
      <c r="E86" s="26"/>
      <c r="F86" s="27"/>
      <c r="G86" s="28"/>
      <c r="H86" s="28"/>
      <c r="I86" s="29"/>
      <c r="J86" s="30"/>
      <c r="K86" s="31" t="s">
        <v>0</v>
      </c>
    </row>
    <row r="87" spans="1:11" ht="36" x14ac:dyDescent="0.25">
      <c r="A87" s="21" t="s">
        <v>1</v>
      </c>
      <c r="B87" s="19" t="s">
        <v>2</v>
      </c>
      <c r="C87" s="19" t="s">
        <v>3</v>
      </c>
      <c r="D87" s="32" t="s">
        <v>4</v>
      </c>
      <c r="E87" s="32" t="s">
        <v>5</v>
      </c>
      <c r="F87" s="33" t="s">
        <v>6</v>
      </c>
      <c r="G87" s="34" t="s">
        <v>7</v>
      </c>
      <c r="H87" s="34" t="s">
        <v>8</v>
      </c>
      <c r="I87" s="34" t="s">
        <v>9</v>
      </c>
      <c r="J87" s="35" t="s">
        <v>10</v>
      </c>
      <c r="K87" s="36" t="s">
        <v>11</v>
      </c>
    </row>
    <row r="88" spans="1:11" ht="18" x14ac:dyDescent="0.25">
      <c r="A88" s="50" t="s">
        <v>12</v>
      </c>
      <c r="B88" s="40">
        <v>8</v>
      </c>
      <c r="C88" s="20" t="s">
        <v>38</v>
      </c>
      <c r="D88" s="3">
        <v>5241.6000000000004</v>
      </c>
      <c r="E88" s="4">
        <f>D88/5280</f>
        <v>0.99272727272727279</v>
      </c>
      <c r="F88" s="5">
        <v>24</v>
      </c>
      <c r="G88" s="6">
        <f>D88*F88/9</f>
        <v>13977.6</v>
      </c>
      <c r="H88" s="6"/>
      <c r="I88" s="5"/>
      <c r="J88" s="7"/>
      <c r="K88" s="13"/>
    </row>
    <row r="89" spans="1:11" ht="18" x14ac:dyDescent="0.25">
      <c r="A89" s="51"/>
      <c r="B89" s="41"/>
      <c r="C89" s="43" t="s">
        <v>43</v>
      </c>
      <c r="D89" s="43"/>
      <c r="E89" s="43"/>
      <c r="F89" s="43"/>
      <c r="G89" s="43"/>
      <c r="H89" s="8" t="s">
        <v>14</v>
      </c>
      <c r="I89" s="9">
        <v>1</v>
      </c>
      <c r="J89" s="7"/>
      <c r="K89" s="14">
        <f>J89*I89</f>
        <v>0</v>
      </c>
    </row>
    <row r="90" spans="1:11" ht="18" x14ac:dyDescent="0.25">
      <c r="A90" s="51"/>
      <c r="B90" s="41"/>
      <c r="C90" s="44" t="s">
        <v>44</v>
      </c>
      <c r="D90" s="45"/>
      <c r="E90" s="45"/>
      <c r="F90" s="45"/>
      <c r="G90" s="46"/>
      <c r="H90" s="10" t="s">
        <v>16</v>
      </c>
      <c r="I90" s="6">
        <f>ROUNDUP(G88,0)</f>
        <v>13978</v>
      </c>
      <c r="J90" s="7"/>
      <c r="K90" s="14">
        <f t="shared" ref="K90:K93" si="9">J90*I90</f>
        <v>0</v>
      </c>
    </row>
    <row r="91" spans="1:11" ht="18" x14ac:dyDescent="0.25">
      <c r="A91" s="51"/>
      <c r="B91" s="41"/>
      <c r="C91" s="44" t="s">
        <v>18</v>
      </c>
      <c r="D91" s="45"/>
      <c r="E91" s="45"/>
      <c r="F91" s="45"/>
      <c r="G91" s="46"/>
      <c r="H91" s="10" t="s">
        <v>19</v>
      </c>
      <c r="I91" s="6">
        <f>ROUNDUP(D88,0)</f>
        <v>5242</v>
      </c>
      <c r="J91" s="7"/>
      <c r="K91" s="14">
        <f t="shared" si="9"/>
        <v>0</v>
      </c>
    </row>
    <row r="92" spans="1:11" ht="21" x14ac:dyDescent="0.25">
      <c r="A92" s="51"/>
      <c r="B92" s="41"/>
      <c r="C92" s="44" t="s">
        <v>45</v>
      </c>
      <c r="D92" s="45"/>
      <c r="E92" s="45"/>
      <c r="F92" s="45"/>
      <c r="G92" s="46"/>
      <c r="H92" s="8" t="s">
        <v>21</v>
      </c>
      <c r="I92" s="6">
        <f>ROUNDUP(G88*275/2000,0)</f>
        <v>1922</v>
      </c>
      <c r="J92" s="7"/>
      <c r="K92" s="14">
        <f t="shared" si="9"/>
        <v>0</v>
      </c>
    </row>
    <row r="93" spans="1:11" ht="18" x14ac:dyDescent="0.25">
      <c r="A93" s="51"/>
      <c r="B93" s="41"/>
      <c r="C93" s="44" t="s">
        <v>24</v>
      </c>
      <c r="D93" s="45"/>
      <c r="E93" s="45"/>
      <c r="F93" s="45"/>
      <c r="G93" s="46"/>
      <c r="H93" s="10" t="s">
        <v>21</v>
      </c>
      <c r="I93" s="11">
        <v>400</v>
      </c>
      <c r="J93" s="7"/>
      <c r="K93" s="14">
        <f t="shared" si="9"/>
        <v>0</v>
      </c>
    </row>
    <row r="94" spans="1:11" ht="18.75" thickBot="1" x14ac:dyDescent="0.3">
      <c r="A94" s="52"/>
      <c r="B94" s="42"/>
      <c r="C94" s="47" t="s">
        <v>25</v>
      </c>
      <c r="D94" s="48"/>
      <c r="E94" s="48"/>
      <c r="F94" s="48"/>
      <c r="G94" s="48"/>
      <c r="H94" s="48"/>
      <c r="I94" s="48"/>
      <c r="J94" s="49"/>
      <c r="K94" s="14">
        <f>SUM(K89:K93)</f>
        <v>0</v>
      </c>
    </row>
    <row r="95" spans="1:11" ht="30" x14ac:dyDescent="0.25">
      <c r="A95" s="12"/>
      <c r="B95" s="1"/>
      <c r="C95" s="2"/>
      <c r="D95" s="25"/>
      <c r="E95" s="26"/>
      <c r="F95" s="27"/>
      <c r="G95" s="28"/>
      <c r="H95" s="28"/>
      <c r="I95" s="29"/>
      <c r="J95" s="30"/>
      <c r="K95" s="31" t="s">
        <v>0</v>
      </c>
    </row>
    <row r="96" spans="1:11" ht="36" x14ac:dyDescent="0.25">
      <c r="A96" s="21" t="s">
        <v>1</v>
      </c>
      <c r="B96" s="19" t="s">
        <v>2</v>
      </c>
      <c r="C96" s="19" t="s">
        <v>3</v>
      </c>
      <c r="D96" s="32" t="s">
        <v>4</v>
      </c>
      <c r="E96" s="32" t="s">
        <v>5</v>
      </c>
      <c r="F96" s="33" t="s">
        <v>6</v>
      </c>
      <c r="G96" s="34" t="s">
        <v>7</v>
      </c>
      <c r="H96" s="34" t="s">
        <v>8</v>
      </c>
      <c r="I96" s="34" t="s">
        <v>9</v>
      </c>
      <c r="J96" s="35" t="s">
        <v>10</v>
      </c>
      <c r="K96" s="36" t="s">
        <v>11</v>
      </c>
    </row>
    <row r="97" spans="1:15" ht="18" x14ac:dyDescent="0.25">
      <c r="A97" s="50" t="s">
        <v>12</v>
      </c>
      <c r="B97" s="40">
        <v>9</v>
      </c>
      <c r="C97" s="20" t="s">
        <v>32</v>
      </c>
      <c r="D97" s="3">
        <v>4950</v>
      </c>
      <c r="E97" s="4">
        <f>D97/5280</f>
        <v>0.9375</v>
      </c>
      <c r="F97" s="5">
        <v>24</v>
      </c>
      <c r="G97" s="6">
        <f>D97*F97/9</f>
        <v>13200</v>
      </c>
      <c r="H97" s="6"/>
      <c r="I97" s="5"/>
      <c r="J97" s="7"/>
      <c r="K97" s="13"/>
    </row>
    <row r="98" spans="1:15" ht="18" x14ac:dyDescent="0.25">
      <c r="A98" s="51"/>
      <c r="B98" s="41"/>
      <c r="C98" s="43" t="s">
        <v>43</v>
      </c>
      <c r="D98" s="43"/>
      <c r="E98" s="43"/>
      <c r="F98" s="43"/>
      <c r="G98" s="43"/>
      <c r="H98" s="8" t="s">
        <v>14</v>
      </c>
      <c r="I98" s="9">
        <v>1</v>
      </c>
      <c r="J98" s="7"/>
      <c r="K98" s="14">
        <f>J98*I98</f>
        <v>0</v>
      </c>
    </row>
    <row r="99" spans="1:15" ht="18" x14ac:dyDescent="0.25">
      <c r="A99" s="51"/>
      <c r="B99" s="41"/>
      <c r="C99" s="44" t="s">
        <v>44</v>
      </c>
      <c r="D99" s="45"/>
      <c r="E99" s="45"/>
      <c r="F99" s="45"/>
      <c r="G99" s="46"/>
      <c r="H99" s="10" t="s">
        <v>16</v>
      </c>
      <c r="I99" s="6">
        <f>ROUNDUP(G97,0)</f>
        <v>13200</v>
      </c>
      <c r="J99" s="7"/>
      <c r="K99" s="14">
        <f t="shared" ref="K99:K102" si="10">J99*I99</f>
        <v>0</v>
      </c>
    </row>
    <row r="100" spans="1:15" ht="18" x14ac:dyDescent="0.25">
      <c r="A100" s="51"/>
      <c r="B100" s="41"/>
      <c r="C100" s="44" t="s">
        <v>18</v>
      </c>
      <c r="D100" s="45"/>
      <c r="E100" s="45"/>
      <c r="F100" s="45"/>
      <c r="G100" s="46"/>
      <c r="H100" s="10" t="s">
        <v>19</v>
      </c>
      <c r="I100" s="6">
        <f>ROUNDUP(D97,0)</f>
        <v>4950</v>
      </c>
      <c r="J100" s="7"/>
      <c r="K100" s="14">
        <f t="shared" si="10"/>
        <v>0</v>
      </c>
    </row>
    <row r="101" spans="1:15" ht="21" x14ac:dyDescent="0.25">
      <c r="A101" s="51"/>
      <c r="B101" s="41"/>
      <c r="C101" s="44" t="s">
        <v>45</v>
      </c>
      <c r="D101" s="45"/>
      <c r="E101" s="45"/>
      <c r="F101" s="45"/>
      <c r="G101" s="46"/>
      <c r="H101" s="8" t="s">
        <v>21</v>
      </c>
      <c r="I101" s="6">
        <f>ROUNDUP(G97*275/2000,0)</f>
        <v>1815</v>
      </c>
      <c r="J101" s="7"/>
      <c r="K101" s="14">
        <f t="shared" si="10"/>
        <v>0</v>
      </c>
    </row>
    <row r="102" spans="1:15" ht="18" x14ac:dyDescent="0.25">
      <c r="A102" s="51"/>
      <c r="B102" s="41"/>
      <c r="C102" s="44" t="s">
        <v>24</v>
      </c>
      <c r="D102" s="45"/>
      <c r="E102" s="45"/>
      <c r="F102" s="45"/>
      <c r="G102" s="46"/>
      <c r="H102" s="10" t="s">
        <v>21</v>
      </c>
      <c r="I102" s="11">
        <v>400</v>
      </c>
      <c r="J102" s="7"/>
      <c r="K102" s="14">
        <f t="shared" si="10"/>
        <v>0</v>
      </c>
    </row>
    <row r="103" spans="1:15" ht="18.75" thickBot="1" x14ac:dyDescent="0.3">
      <c r="A103" s="52"/>
      <c r="B103" s="42"/>
      <c r="C103" s="47" t="s">
        <v>25</v>
      </c>
      <c r="D103" s="48"/>
      <c r="E103" s="48"/>
      <c r="F103" s="48"/>
      <c r="G103" s="48"/>
      <c r="H103" s="48"/>
      <c r="I103" s="48"/>
      <c r="J103" s="49"/>
      <c r="K103" s="14">
        <f>SUM(K98:K102)</f>
        <v>0</v>
      </c>
    </row>
    <row r="104" spans="1:15" ht="30" x14ac:dyDescent="0.25">
      <c r="A104" s="12"/>
      <c r="B104" s="1"/>
      <c r="C104" s="2"/>
      <c r="D104" s="25"/>
      <c r="E104" s="26"/>
      <c r="F104" s="27"/>
      <c r="G104" s="28"/>
      <c r="H104" s="28"/>
      <c r="I104" s="29"/>
      <c r="J104" s="30"/>
      <c r="K104" s="31" t="s">
        <v>0</v>
      </c>
    </row>
    <row r="105" spans="1:15" ht="36" x14ac:dyDescent="0.25">
      <c r="A105" s="21" t="s">
        <v>1</v>
      </c>
      <c r="B105" s="19" t="s">
        <v>2</v>
      </c>
      <c r="C105" s="19" t="s">
        <v>3</v>
      </c>
      <c r="D105" s="32" t="s">
        <v>4</v>
      </c>
      <c r="E105" s="32" t="s">
        <v>5</v>
      </c>
      <c r="F105" s="33" t="s">
        <v>6</v>
      </c>
      <c r="G105" s="34" t="s">
        <v>7</v>
      </c>
      <c r="H105" s="34" t="s">
        <v>8</v>
      </c>
      <c r="I105" s="34" t="s">
        <v>9</v>
      </c>
      <c r="J105" s="35" t="s">
        <v>10</v>
      </c>
      <c r="K105" s="36" t="s">
        <v>11</v>
      </c>
    </row>
    <row r="106" spans="1:15" ht="18" x14ac:dyDescent="0.25">
      <c r="A106" s="50" t="s">
        <v>12</v>
      </c>
      <c r="B106" s="40">
        <v>10</v>
      </c>
      <c r="C106" s="20" t="s">
        <v>31</v>
      </c>
      <c r="D106" s="3">
        <f>5280*0.761</f>
        <v>4018.08</v>
      </c>
      <c r="E106" s="4">
        <f>D106/5280</f>
        <v>0.76100000000000001</v>
      </c>
      <c r="F106" s="5">
        <v>24</v>
      </c>
      <c r="G106" s="6">
        <f>D106*F106/9</f>
        <v>10714.88</v>
      </c>
      <c r="H106" s="6"/>
      <c r="I106" s="5"/>
      <c r="J106" s="7"/>
      <c r="K106" s="13"/>
      <c r="O106" t="s">
        <v>67</v>
      </c>
    </row>
    <row r="107" spans="1:15" ht="18" x14ac:dyDescent="0.25">
      <c r="A107" s="51"/>
      <c r="B107" s="41"/>
      <c r="C107" s="43" t="s">
        <v>48</v>
      </c>
      <c r="D107" s="43"/>
      <c r="E107" s="43"/>
      <c r="F107" s="43"/>
      <c r="G107" s="43"/>
      <c r="H107" s="8" t="s">
        <v>14</v>
      </c>
      <c r="I107" s="9">
        <v>1</v>
      </c>
      <c r="J107" s="7"/>
      <c r="K107" s="14">
        <f>J107*I107</f>
        <v>0</v>
      </c>
    </row>
    <row r="108" spans="1:15" ht="18" x14ac:dyDescent="0.25">
      <c r="A108" s="51"/>
      <c r="B108" s="41"/>
      <c r="C108" s="44" t="s">
        <v>17</v>
      </c>
      <c r="D108" s="45"/>
      <c r="E108" s="45"/>
      <c r="F108" s="45"/>
      <c r="G108" s="46"/>
      <c r="H108" s="10" t="s">
        <v>16</v>
      </c>
      <c r="I108" s="6">
        <f>ROUNDUP(G106,0)</f>
        <v>10715</v>
      </c>
      <c r="J108" s="7"/>
      <c r="K108" s="14">
        <f t="shared" ref="K108:K112" si="11">J108*I108</f>
        <v>0</v>
      </c>
    </row>
    <row r="109" spans="1:15" ht="18" x14ac:dyDescent="0.25">
      <c r="A109" s="51"/>
      <c r="B109" s="41"/>
      <c r="C109" s="44" t="s">
        <v>18</v>
      </c>
      <c r="D109" s="45"/>
      <c r="E109" s="45"/>
      <c r="F109" s="45"/>
      <c r="G109" s="46"/>
      <c r="H109" s="10" t="s">
        <v>19</v>
      </c>
      <c r="I109" s="6">
        <f>ROUNDUP(D106,0)</f>
        <v>4019</v>
      </c>
      <c r="J109" s="7"/>
      <c r="K109" s="14">
        <f t="shared" si="11"/>
        <v>0</v>
      </c>
    </row>
    <row r="110" spans="1:15" ht="21" x14ac:dyDescent="0.25">
      <c r="A110" s="51"/>
      <c r="B110" s="41"/>
      <c r="C110" s="44" t="s">
        <v>20</v>
      </c>
      <c r="D110" s="45"/>
      <c r="E110" s="45"/>
      <c r="F110" s="45"/>
      <c r="G110" s="46"/>
      <c r="H110" s="8" t="s">
        <v>21</v>
      </c>
      <c r="I110" s="6">
        <f>ROUNDUP(G106*220/2000,0)</f>
        <v>1179</v>
      </c>
      <c r="J110" s="7"/>
      <c r="K110" s="14">
        <f t="shared" si="11"/>
        <v>0</v>
      </c>
    </row>
    <row r="111" spans="1:15" ht="18" x14ac:dyDescent="0.25">
      <c r="A111" s="51"/>
      <c r="B111" s="41"/>
      <c r="C111" s="44" t="s">
        <v>47</v>
      </c>
      <c r="D111" s="45"/>
      <c r="E111" s="45"/>
      <c r="F111" s="45"/>
      <c r="G111" s="46"/>
      <c r="H111" s="8" t="s">
        <v>21</v>
      </c>
      <c r="I111" s="6">
        <f>ROUNDUP(900*1320/2000,0)</f>
        <v>594</v>
      </c>
      <c r="J111" s="7"/>
      <c r="K111" s="14">
        <f t="shared" si="11"/>
        <v>0</v>
      </c>
    </row>
    <row r="112" spans="1:15" ht="18" x14ac:dyDescent="0.25">
      <c r="A112" s="51"/>
      <c r="B112" s="41"/>
      <c r="C112" s="44" t="s">
        <v>24</v>
      </c>
      <c r="D112" s="45"/>
      <c r="E112" s="45"/>
      <c r="F112" s="45"/>
      <c r="G112" s="46"/>
      <c r="H112" s="10" t="s">
        <v>21</v>
      </c>
      <c r="I112" s="11">
        <v>400</v>
      </c>
      <c r="J112" s="7"/>
      <c r="K112" s="14">
        <f t="shared" si="11"/>
        <v>0</v>
      </c>
    </row>
    <row r="113" spans="1:11" ht="18.75" thickBot="1" x14ac:dyDescent="0.3">
      <c r="A113" s="52"/>
      <c r="B113" s="42"/>
      <c r="C113" s="47" t="s">
        <v>25</v>
      </c>
      <c r="D113" s="48"/>
      <c r="E113" s="48"/>
      <c r="F113" s="48"/>
      <c r="G113" s="48"/>
      <c r="H113" s="48"/>
      <c r="I113" s="48"/>
      <c r="J113" s="49"/>
      <c r="K113" s="14">
        <f>SUM(K107:K112)</f>
        <v>0</v>
      </c>
    </row>
    <row r="114" spans="1:11" ht="30" x14ac:dyDescent="0.25">
      <c r="A114" s="12"/>
      <c r="B114" s="1"/>
      <c r="C114" s="2"/>
      <c r="D114" s="25"/>
      <c r="E114" s="26"/>
      <c r="F114" s="27"/>
      <c r="G114" s="28"/>
      <c r="H114" s="28"/>
      <c r="I114" s="29"/>
      <c r="J114" s="30"/>
      <c r="K114" s="31" t="s">
        <v>0</v>
      </c>
    </row>
    <row r="115" spans="1:11" ht="36" x14ac:dyDescent="0.25">
      <c r="A115" s="21" t="s">
        <v>1</v>
      </c>
      <c r="B115" s="19" t="s">
        <v>2</v>
      </c>
      <c r="C115" s="19" t="s">
        <v>3</v>
      </c>
      <c r="D115" s="32" t="s">
        <v>4</v>
      </c>
      <c r="E115" s="32" t="s">
        <v>5</v>
      </c>
      <c r="F115" s="33" t="s">
        <v>6</v>
      </c>
      <c r="G115" s="34" t="s">
        <v>7</v>
      </c>
      <c r="H115" s="34" t="s">
        <v>8</v>
      </c>
      <c r="I115" s="34" t="s">
        <v>9</v>
      </c>
      <c r="J115" s="35" t="s">
        <v>10</v>
      </c>
      <c r="K115" s="36" t="s">
        <v>11</v>
      </c>
    </row>
    <row r="116" spans="1:11" ht="18" x14ac:dyDescent="0.25">
      <c r="A116" s="50" t="s">
        <v>12</v>
      </c>
      <c r="B116" s="40">
        <v>11</v>
      </c>
      <c r="C116" s="20" t="s">
        <v>28</v>
      </c>
      <c r="D116" s="3">
        <f>0.402*5280</f>
        <v>2122.56</v>
      </c>
      <c r="E116" s="4">
        <f>D116/5280</f>
        <v>0.40199999999999997</v>
      </c>
      <c r="F116" s="5">
        <v>22</v>
      </c>
      <c r="G116" s="6">
        <f>D116*F116/9</f>
        <v>5188.4799999999996</v>
      </c>
      <c r="H116" s="6"/>
      <c r="I116" s="5"/>
      <c r="J116" s="7"/>
      <c r="K116" s="13"/>
    </row>
    <row r="117" spans="1:11" ht="18" x14ac:dyDescent="0.25">
      <c r="A117" s="51"/>
      <c r="B117" s="41"/>
      <c r="C117" s="43" t="s">
        <v>43</v>
      </c>
      <c r="D117" s="43"/>
      <c r="E117" s="43"/>
      <c r="F117" s="43"/>
      <c r="G117" s="43"/>
      <c r="H117" s="8" t="s">
        <v>14</v>
      </c>
      <c r="I117" s="9">
        <v>1</v>
      </c>
      <c r="J117" s="7"/>
      <c r="K117" s="14">
        <f>J117*I117</f>
        <v>0</v>
      </c>
    </row>
    <row r="118" spans="1:11" ht="18" x14ac:dyDescent="0.25">
      <c r="A118" s="51"/>
      <c r="B118" s="41"/>
      <c r="C118" s="44" t="s">
        <v>44</v>
      </c>
      <c r="D118" s="45"/>
      <c r="E118" s="45"/>
      <c r="F118" s="45"/>
      <c r="G118" s="46"/>
      <c r="H118" s="10" t="s">
        <v>16</v>
      </c>
      <c r="I118" s="6">
        <f>ROUNDUP(G116,0)</f>
        <v>5189</v>
      </c>
      <c r="J118" s="7"/>
      <c r="K118" s="14">
        <f t="shared" ref="K118:K121" si="12">J118*I118</f>
        <v>0</v>
      </c>
    </row>
    <row r="119" spans="1:11" ht="18" x14ac:dyDescent="0.25">
      <c r="A119" s="51"/>
      <c r="B119" s="41"/>
      <c r="C119" s="44" t="s">
        <v>18</v>
      </c>
      <c r="D119" s="45"/>
      <c r="E119" s="45"/>
      <c r="F119" s="45"/>
      <c r="G119" s="46"/>
      <c r="H119" s="10" t="s">
        <v>19</v>
      </c>
      <c r="I119" s="6">
        <f>ROUNDUP(D116,0)</f>
        <v>2123</v>
      </c>
      <c r="J119" s="7"/>
      <c r="K119" s="14">
        <f t="shared" si="12"/>
        <v>0</v>
      </c>
    </row>
    <row r="120" spans="1:11" ht="21" x14ac:dyDescent="0.25">
      <c r="A120" s="51"/>
      <c r="B120" s="41"/>
      <c r="C120" s="44" t="s">
        <v>45</v>
      </c>
      <c r="D120" s="45"/>
      <c r="E120" s="45"/>
      <c r="F120" s="45"/>
      <c r="G120" s="46"/>
      <c r="H120" s="8" t="s">
        <v>21</v>
      </c>
      <c r="I120" s="6">
        <f>ROUNDUP(G116*275/2000,0)</f>
        <v>714</v>
      </c>
      <c r="J120" s="7"/>
      <c r="K120" s="14">
        <f t="shared" si="12"/>
        <v>0</v>
      </c>
    </row>
    <row r="121" spans="1:11" ht="18" x14ac:dyDescent="0.25">
      <c r="A121" s="51"/>
      <c r="B121" s="41"/>
      <c r="C121" s="44" t="s">
        <v>24</v>
      </c>
      <c r="D121" s="45"/>
      <c r="E121" s="45"/>
      <c r="F121" s="45"/>
      <c r="G121" s="46"/>
      <c r="H121" s="10" t="s">
        <v>21</v>
      </c>
      <c r="I121" s="11">
        <v>400</v>
      </c>
      <c r="J121" s="7"/>
      <c r="K121" s="14">
        <f t="shared" si="12"/>
        <v>0</v>
      </c>
    </row>
    <row r="122" spans="1:11" ht="18.75" thickBot="1" x14ac:dyDescent="0.3">
      <c r="A122" s="52"/>
      <c r="B122" s="42"/>
      <c r="C122" s="47" t="s">
        <v>25</v>
      </c>
      <c r="D122" s="48"/>
      <c r="E122" s="48"/>
      <c r="F122" s="48"/>
      <c r="G122" s="48"/>
      <c r="H122" s="48"/>
      <c r="I122" s="48"/>
      <c r="J122" s="49"/>
      <c r="K122" s="14">
        <f>SUM(K117:K121)</f>
        <v>0</v>
      </c>
    </row>
    <row r="123" spans="1:11" ht="30" x14ac:dyDescent="0.25">
      <c r="A123" s="12"/>
      <c r="B123" s="1"/>
      <c r="C123" s="2"/>
      <c r="D123" s="25"/>
      <c r="E123" s="26"/>
      <c r="F123" s="27"/>
      <c r="G123" s="28"/>
      <c r="H123" s="28"/>
      <c r="I123" s="29"/>
      <c r="J123" s="30"/>
      <c r="K123" s="31" t="s">
        <v>0</v>
      </c>
    </row>
    <row r="124" spans="1:11" ht="36" x14ac:dyDescent="0.25">
      <c r="A124" s="21" t="s">
        <v>1</v>
      </c>
      <c r="B124" s="19" t="s">
        <v>2</v>
      </c>
      <c r="C124" s="19" t="s">
        <v>3</v>
      </c>
      <c r="D124" s="32" t="s">
        <v>4</v>
      </c>
      <c r="E124" s="32" t="s">
        <v>5</v>
      </c>
      <c r="F124" s="33" t="s">
        <v>6</v>
      </c>
      <c r="G124" s="34" t="s">
        <v>7</v>
      </c>
      <c r="H124" s="34" t="s">
        <v>8</v>
      </c>
      <c r="I124" s="34" t="s">
        <v>9</v>
      </c>
      <c r="J124" s="35" t="s">
        <v>10</v>
      </c>
      <c r="K124" s="36" t="s">
        <v>11</v>
      </c>
    </row>
    <row r="125" spans="1:11" ht="18" x14ac:dyDescent="0.25">
      <c r="A125" s="50" t="s">
        <v>12</v>
      </c>
      <c r="B125" s="40">
        <v>12</v>
      </c>
      <c r="C125" s="20" t="s">
        <v>37</v>
      </c>
      <c r="D125" s="3">
        <f>1.857*5280</f>
        <v>9804.9599999999991</v>
      </c>
      <c r="E125" s="4">
        <f>D125/5280</f>
        <v>1.8569999999999998</v>
      </c>
      <c r="F125" s="5">
        <v>22</v>
      </c>
      <c r="G125" s="6">
        <f>D125*F125/9</f>
        <v>23967.68</v>
      </c>
      <c r="H125" s="6"/>
      <c r="I125" s="5"/>
      <c r="J125" s="7"/>
      <c r="K125" s="13"/>
    </row>
    <row r="126" spans="1:11" ht="18" x14ac:dyDescent="0.25">
      <c r="A126" s="51"/>
      <c r="B126" s="41"/>
      <c r="C126" s="43" t="s">
        <v>43</v>
      </c>
      <c r="D126" s="43"/>
      <c r="E126" s="43"/>
      <c r="F126" s="43"/>
      <c r="G126" s="43"/>
      <c r="H126" s="8" t="s">
        <v>14</v>
      </c>
      <c r="I126" s="9">
        <v>1</v>
      </c>
      <c r="J126" s="7"/>
      <c r="K126" s="14">
        <f>J126*I126</f>
        <v>0</v>
      </c>
    </row>
    <row r="127" spans="1:11" ht="18" x14ac:dyDescent="0.25">
      <c r="A127" s="51"/>
      <c r="B127" s="41"/>
      <c r="C127" s="44" t="s">
        <v>44</v>
      </c>
      <c r="D127" s="45"/>
      <c r="E127" s="45"/>
      <c r="F127" s="45"/>
      <c r="G127" s="46"/>
      <c r="H127" s="10" t="s">
        <v>16</v>
      </c>
      <c r="I127" s="6">
        <f>ROUNDUP(G125,0)</f>
        <v>23968</v>
      </c>
      <c r="J127" s="7"/>
      <c r="K127" s="14">
        <f t="shared" ref="K127:K130" si="13">J127*I127</f>
        <v>0</v>
      </c>
    </row>
    <row r="128" spans="1:11" ht="18" x14ac:dyDescent="0.25">
      <c r="A128" s="51"/>
      <c r="B128" s="41"/>
      <c r="C128" s="44" t="s">
        <v>18</v>
      </c>
      <c r="D128" s="45"/>
      <c r="E128" s="45"/>
      <c r="F128" s="45"/>
      <c r="G128" s="46"/>
      <c r="H128" s="10" t="s">
        <v>19</v>
      </c>
      <c r="I128" s="6">
        <f>ROUNDUP(D125,0)</f>
        <v>9805</v>
      </c>
      <c r="J128" s="7"/>
      <c r="K128" s="14">
        <f t="shared" si="13"/>
        <v>0</v>
      </c>
    </row>
    <row r="129" spans="1:11" ht="21" x14ac:dyDescent="0.25">
      <c r="A129" s="51"/>
      <c r="B129" s="41"/>
      <c r="C129" s="44" t="s">
        <v>45</v>
      </c>
      <c r="D129" s="45"/>
      <c r="E129" s="45"/>
      <c r="F129" s="45"/>
      <c r="G129" s="46"/>
      <c r="H129" s="8" t="s">
        <v>21</v>
      </c>
      <c r="I129" s="6">
        <f>ROUNDUP(G125*275/2000,0)</f>
        <v>3296</v>
      </c>
      <c r="J129" s="7"/>
      <c r="K129" s="14">
        <f t="shared" si="13"/>
        <v>0</v>
      </c>
    </row>
    <row r="130" spans="1:11" ht="18" x14ac:dyDescent="0.25">
      <c r="A130" s="51"/>
      <c r="B130" s="41"/>
      <c r="C130" s="44" t="s">
        <v>24</v>
      </c>
      <c r="D130" s="45"/>
      <c r="E130" s="45"/>
      <c r="F130" s="45"/>
      <c r="G130" s="46"/>
      <c r="H130" s="10" t="s">
        <v>21</v>
      </c>
      <c r="I130" s="11">
        <v>400</v>
      </c>
      <c r="J130" s="7"/>
      <c r="K130" s="14">
        <f t="shared" si="13"/>
        <v>0</v>
      </c>
    </row>
    <row r="131" spans="1:11" ht="18.75" thickBot="1" x14ac:dyDescent="0.3">
      <c r="A131" s="52"/>
      <c r="B131" s="42"/>
      <c r="C131" s="47" t="s">
        <v>25</v>
      </c>
      <c r="D131" s="48"/>
      <c r="E131" s="48"/>
      <c r="F131" s="48"/>
      <c r="G131" s="48"/>
      <c r="H131" s="48"/>
      <c r="I131" s="48"/>
      <c r="J131" s="49"/>
      <c r="K131" s="14">
        <f>SUM(K126:K130)</f>
        <v>0</v>
      </c>
    </row>
    <row r="132" spans="1:11" ht="30" x14ac:dyDescent="0.25">
      <c r="A132" s="12"/>
      <c r="B132" s="1"/>
      <c r="C132" s="2"/>
      <c r="D132" s="25"/>
      <c r="E132" s="26"/>
      <c r="F132" s="27"/>
      <c r="G132" s="28"/>
      <c r="H132" s="28"/>
      <c r="I132" s="29"/>
      <c r="J132" s="30"/>
      <c r="K132" s="31" t="s">
        <v>0</v>
      </c>
    </row>
    <row r="133" spans="1:11" ht="36" x14ac:dyDescent="0.25">
      <c r="A133" s="21" t="s">
        <v>1</v>
      </c>
      <c r="B133" s="19" t="s">
        <v>2</v>
      </c>
      <c r="C133" s="19" t="s">
        <v>3</v>
      </c>
      <c r="D133" s="32" t="s">
        <v>4</v>
      </c>
      <c r="E133" s="32" t="s">
        <v>5</v>
      </c>
      <c r="F133" s="33" t="s">
        <v>6</v>
      </c>
      <c r="G133" s="34" t="s">
        <v>7</v>
      </c>
      <c r="H133" s="34" t="s">
        <v>8</v>
      </c>
      <c r="I133" s="34" t="s">
        <v>9</v>
      </c>
      <c r="J133" s="35" t="s">
        <v>10</v>
      </c>
      <c r="K133" s="36" t="s">
        <v>11</v>
      </c>
    </row>
    <row r="134" spans="1:11" ht="18" x14ac:dyDescent="0.25">
      <c r="A134" s="50" t="s">
        <v>12</v>
      </c>
      <c r="B134" s="40">
        <v>13</v>
      </c>
      <c r="C134" s="20" t="s">
        <v>70</v>
      </c>
      <c r="D134" s="3">
        <f>1.02*5280</f>
        <v>5385.6</v>
      </c>
      <c r="E134" s="4">
        <f>D134/5280</f>
        <v>1.02</v>
      </c>
      <c r="F134" s="5">
        <v>24</v>
      </c>
      <c r="G134" s="6">
        <f>D134*F134/9</f>
        <v>14361.6</v>
      </c>
      <c r="H134" s="6"/>
      <c r="I134" s="5"/>
      <c r="J134" s="7"/>
      <c r="K134" s="13"/>
    </row>
    <row r="135" spans="1:11" ht="18" x14ac:dyDescent="0.25">
      <c r="A135" s="51"/>
      <c r="B135" s="41"/>
      <c r="C135" s="43" t="s">
        <v>13</v>
      </c>
      <c r="D135" s="43"/>
      <c r="E135" s="43"/>
      <c r="F135" s="43"/>
      <c r="G135" s="43"/>
      <c r="H135" s="8" t="s">
        <v>14</v>
      </c>
      <c r="I135" s="9">
        <v>1</v>
      </c>
      <c r="J135" s="7"/>
      <c r="K135" s="14">
        <f>J135*I135</f>
        <v>0</v>
      </c>
    </row>
    <row r="136" spans="1:11" ht="18" x14ac:dyDescent="0.25">
      <c r="A136" s="51"/>
      <c r="B136" s="41"/>
      <c r="C136" s="44" t="s">
        <v>15</v>
      </c>
      <c r="D136" s="45"/>
      <c r="E136" s="45"/>
      <c r="F136" s="45"/>
      <c r="G136" s="46"/>
      <c r="H136" s="10" t="s">
        <v>16</v>
      </c>
      <c r="I136" s="6">
        <f>ROUNDUP(G134,0)</f>
        <v>14362</v>
      </c>
      <c r="J136" s="7"/>
      <c r="K136" s="14">
        <f t="shared" ref="K136:K144" si="14">J136*I136</f>
        <v>0</v>
      </c>
    </row>
    <row r="137" spans="1:11" ht="18" x14ac:dyDescent="0.25">
      <c r="A137" s="51"/>
      <c r="B137" s="41"/>
      <c r="C137" s="44" t="s">
        <v>17</v>
      </c>
      <c r="D137" s="45"/>
      <c r="E137" s="45"/>
      <c r="F137" s="45"/>
      <c r="G137" s="46"/>
      <c r="H137" s="10" t="s">
        <v>16</v>
      </c>
      <c r="I137" s="6">
        <f>ROUNDUP(G134,0)</f>
        <v>14362</v>
      </c>
      <c r="J137" s="7"/>
      <c r="K137" s="14">
        <f t="shared" si="14"/>
        <v>0</v>
      </c>
    </row>
    <row r="138" spans="1:11" ht="18" x14ac:dyDescent="0.25">
      <c r="A138" s="51"/>
      <c r="B138" s="41"/>
      <c r="C138" s="44" t="s">
        <v>18</v>
      </c>
      <c r="D138" s="45"/>
      <c r="E138" s="45"/>
      <c r="F138" s="45"/>
      <c r="G138" s="46"/>
      <c r="H138" s="10" t="s">
        <v>19</v>
      </c>
      <c r="I138" s="6">
        <f>ROUNDUP(D134,0)</f>
        <v>5386</v>
      </c>
      <c r="J138" s="7"/>
      <c r="K138" s="14">
        <f t="shared" si="14"/>
        <v>0</v>
      </c>
    </row>
    <row r="139" spans="1:11" ht="21" x14ac:dyDescent="0.25">
      <c r="A139" s="51"/>
      <c r="B139" s="41"/>
      <c r="C139" s="44" t="s">
        <v>20</v>
      </c>
      <c r="D139" s="45"/>
      <c r="E139" s="45"/>
      <c r="F139" s="45"/>
      <c r="G139" s="46"/>
      <c r="H139" s="8" t="s">
        <v>21</v>
      </c>
      <c r="I139" s="6">
        <f>ROUNDUP(G134*220/2000,0)</f>
        <v>1580</v>
      </c>
      <c r="J139" s="7"/>
      <c r="K139" s="14">
        <f t="shared" si="14"/>
        <v>0</v>
      </c>
    </row>
    <row r="140" spans="1:11" ht="18" x14ac:dyDescent="0.25">
      <c r="A140" s="51"/>
      <c r="B140" s="41"/>
      <c r="C140" s="44" t="s">
        <v>47</v>
      </c>
      <c r="D140" s="45"/>
      <c r="E140" s="45"/>
      <c r="F140" s="45"/>
      <c r="G140" s="46"/>
      <c r="H140" s="8" t="s">
        <v>21</v>
      </c>
      <c r="I140" s="6">
        <f>ROUNDUP(82*1320/2000,0)</f>
        <v>55</v>
      </c>
      <c r="J140" s="7"/>
      <c r="K140" s="14">
        <f>J140*I140</f>
        <v>0</v>
      </c>
    </row>
    <row r="141" spans="1:11" ht="18" x14ac:dyDescent="0.25">
      <c r="A141" s="51"/>
      <c r="B141" s="41"/>
      <c r="C141" s="37" t="s">
        <v>22</v>
      </c>
      <c r="D141" s="38"/>
      <c r="E141" s="38"/>
      <c r="F141" s="38"/>
      <c r="G141" s="39"/>
      <c r="H141" s="10" t="s">
        <v>19</v>
      </c>
      <c r="I141" s="6">
        <v>4996</v>
      </c>
      <c r="J141" s="7"/>
      <c r="K141" s="14">
        <f t="shared" si="14"/>
        <v>0</v>
      </c>
    </row>
    <row r="142" spans="1:11" ht="18" x14ac:dyDescent="0.25">
      <c r="A142" s="51"/>
      <c r="B142" s="41"/>
      <c r="C142" s="37" t="s">
        <v>65</v>
      </c>
      <c r="D142" s="38"/>
      <c r="E142" s="38"/>
      <c r="F142" s="38"/>
      <c r="G142" s="39"/>
      <c r="H142" s="10" t="s">
        <v>19</v>
      </c>
      <c r="I142" s="6">
        <v>1112</v>
      </c>
      <c r="J142" s="7"/>
      <c r="K142" s="14">
        <f t="shared" si="14"/>
        <v>0</v>
      </c>
    </row>
    <row r="143" spans="1:11" ht="18" x14ac:dyDescent="0.25">
      <c r="A143" s="51"/>
      <c r="B143" s="41"/>
      <c r="C143" s="44" t="s">
        <v>64</v>
      </c>
      <c r="D143" s="45"/>
      <c r="E143" s="45"/>
      <c r="F143" s="45"/>
      <c r="G143" s="46"/>
      <c r="H143" s="10" t="s">
        <v>19</v>
      </c>
      <c r="I143" s="6">
        <v>24</v>
      </c>
      <c r="J143" s="7"/>
      <c r="K143" s="14">
        <f t="shared" si="14"/>
        <v>0</v>
      </c>
    </row>
    <row r="144" spans="1:11" ht="18" x14ac:dyDescent="0.25">
      <c r="A144" s="51"/>
      <c r="B144" s="41"/>
      <c r="C144" s="44" t="s">
        <v>24</v>
      </c>
      <c r="D144" s="45"/>
      <c r="E144" s="45"/>
      <c r="F144" s="45"/>
      <c r="G144" s="46"/>
      <c r="H144" s="10" t="s">
        <v>21</v>
      </c>
      <c r="I144" s="11">
        <v>400</v>
      </c>
      <c r="J144" s="7"/>
      <c r="K144" s="14">
        <f t="shared" si="14"/>
        <v>0</v>
      </c>
    </row>
    <row r="145" spans="1:11" ht="18.75" thickBot="1" x14ac:dyDescent="0.3">
      <c r="A145" s="52"/>
      <c r="B145" s="42"/>
      <c r="C145" s="47" t="s">
        <v>25</v>
      </c>
      <c r="D145" s="48"/>
      <c r="E145" s="48"/>
      <c r="F145" s="48"/>
      <c r="G145" s="48"/>
      <c r="H145" s="48"/>
      <c r="I145" s="48"/>
      <c r="J145" s="49"/>
      <c r="K145" s="14">
        <f>SUM(K135:K144)</f>
        <v>0</v>
      </c>
    </row>
    <row r="146" spans="1:11" ht="30" x14ac:dyDescent="0.25">
      <c r="A146" s="12"/>
      <c r="B146" s="1"/>
      <c r="C146" s="2"/>
      <c r="D146" s="25"/>
      <c r="E146" s="26"/>
      <c r="F146" s="27"/>
      <c r="G146" s="28"/>
      <c r="H146" s="28"/>
      <c r="I146" s="29"/>
      <c r="J146" s="30"/>
      <c r="K146" s="31" t="s">
        <v>0</v>
      </c>
    </row>
    <row r="147" spans="1:11" ht="36" x14ac:dyDescent="0.25">
      <c r="A147" s="21" t="s">
        <v>1</v>
      </c>
      <c r="B147" s="19" t="s">
        <v>2</v>
      </c>
      <c r="C147" s="19" t="s">
        <v>3</v>
      </c>
      <c r="D147" s="32" t="s">
        <v>4</v>
      </c>
      <c r="E147" s="32" t="s">
        <v>5</v>
      </c>
      <c r="F147" s="33" t="s">
        <v>6</v>
      </c>
      <c r="G147" s="34" t="s">
        <v>7</v>
      </c>
      <c r="H147" s="34" t="s">
        <v>8</v>
      </c>
      <c r="I147" s="34" t="s">
        <v>9</v>
      </c>
      <c r="J147" s="35" t="s">
        <v>10</v>
      </c>
      <c r="K147" s="36" t="s">
        <v>11</v>
      </c>
    </row>
    <row r="148" spans="1:11" ht="18" x14ac:dyDescent="0.25">
      <c r="A148" s="50" t="s">
        <v>12</v>
      </c>
      <c r="B148" s="40">
        <v>14</v>
      </c>
      <c r="C148" s="20" t="s">
        <v>36</v>
      </c>
      <c r="D148" s="3">
        <v>5280</v>
      </c>
      <c r="E148" s="4">
        <f>D148/5280</f>
        <v>1</v>
      </c>
      <c r="F148" s="5">
        <v>24</v>
      </c>
      <c r="G148" s="6">
        <f>D148*F148/9</f>
        <v>14080</v>
      </c>
      <c r="H148" s="6"/>
      <c r="I148" s="5"/>
      <c r="J148" s="7"/>
      <c r="K148" s="13"/>
    </row>
    <row r="149" spans="1:11" ht="18" x14ac:dyDescent="0.25">
      <c r="A149" s="51"/>
      <c r="B149" s="41"/>
      <c r="C149" s="43" t="s">
        <v>13</v>
      </c>
      <c r="D149" s="43"/>
      <c r="E149" s="43"/>
      <c r="F149" s="43"/>
      <c r="G149" s="43"/>
      <c r="H149" s="8" t="s">
        <v>14</v>
      </c>
      <c r="I149" s="9">
        <v>1</v>
      </c>
      <c r="J149" s="7"/>
      <c r="K149" s="14">
        <f>J149*I149</f>
        <v>0</v>
      </c>
    </row>
    <row r="150" spans="1:11" ht="18" x14ac:dyDescent="0.25">
      <c r="A150" s="51"/>
      <c r="B150" s="41"/>
      <c r="C150" s="44" t="s">
        <v>15</v>
      </c>
      <c r="D150" s="45"/>
      <c r="E150" s="45"/>
      <c r="F150" s="45"/>
      <c r="G150" s="46"/>
      <c r="H150" s="10" t="s">
        <v>16</v>
      </c>
      <c r="I150" s="6">
        <f>ROUNDUP(G148,0)</f>
        <v>14080</v>
      </c>
      <c r="J150" s="7"/>
      <c r="K150" s="14">
        <f t="shared" ref="K150:K156" si="15">J150*I150</f>
        <v>0</v>
      </c>
    </row>
    <row r="151" spans="1:11" ht="18" x14ac:dyDescent="0.25">
      <c r="A151" s="51"/>
      <c r="B151" s="41"/>
      <c r="C151" s="44" t="s">
        <v>17</v>
      </c>
      <c r="D151" s="45"/>
      <c r="E151" s="45"/>
      <c r="F151" s="45"/>
      <c r="G151" s="46"/>
      <c r="H151" s="10" t="s">
        <v>16</v>
      </c>
      <c r="I151" s="6">
        <f>ROUNDUP(G148,0)</f>
        <v>14080</v>
      </c>
      <c r="J151" s="7"/>
      <c r="K151" s="14">
        <f t="shared" si="15"/>
        <v>0</v>
      </c>
    </row>
    <row r="152" spans="1:11" ht="18" x14ac:dyDescent="0.25">
      <c r="A152" s="51"/>
      <c r="B152" s="41"/>
      <c r="C152" s="44" t="s">
        <v>18</v>
      </c>
      <c r="D152" s="45"/>
      <c r="E152" s="45"/>
      <c r="F152" s="45"/>
      <c r="G152" s="46"/>
      <c r="H152" s="10" t="s">
        <v>19</v>
      </c>
      <c r="I152" s="6">
        <f>ROUNDUP(D148,0)</f>
        <v>5280</v>
      </c>
      <c r="J152" s="7"/>
      <c r="K152" s="14">
        <f t="shared" si="15"/>
        <v>0</v>
      </c>
    </row>
    <row r="153" spans="1:11" ht="21" x14ac:dyDescent="0.25">
      <c r="A153" s="51"/>
      <c r="B153" s="41"/>
      <c r="C153" s="44" t="s">
        <v>63</v>
      </c>
      <c r="D153" s="45"/>
      <c r="E153" s="45"/>
      <c r="F153" s="45"/>
      <c r="G153" s="46"/>
      <c r="H153" s="8" t="s">
        <v>21</v>
      </c>
      <c r="I153" s="6">
        <f>ROUNDUP(G148*220/2000,0)</f>
        <v>1549</v>
      </c>
      <c r="J153" s="7"/>
      <c r="K153" s="14">
        <f t="shared" si="15"/>
        <v>0</v>
      </c>
    </row>
    <row r="154" spans="1:11" ht="18" x14ac:dyDescent="0.25">
      <c r="A154" s="51"/>
      <c r="B154" s="41"/>
      <c r="C154" s="44" t="s">
        <v>47</v>
      </c>
      <c r="D154" s="45"/>
      <c r="E154" s="45"/>
      <c r="F154" s="45"/>
      <c r="G154" s="46"/>
      <c r="H154" s="8" t="s">
        <v>21</v>
      </c>
      <c r="I154" s="6">
        <f>ROUNDUP(310*1320/2000,0)</f>
        <v>205</v>
      </c>
      <c r="J154" s="7"/>
      <c r="K154" s="14">
        <f>J154*I154</f>
        <v>0</v>
      </c>
    </row>
    <row r="155" spans="1:11" ht="18" x14ac:dyDescent="0.25">
      <c r="A155" s="51"/>
      <c r="B155" s="41"/>
      <c r="C155" s="37" t="s">
        <v>22</v>
      </c>
      <c r="D155" s="38"/>
      <c r="E155" s="38"/>
      <c r="F155" s="38"/>
      <c r="G155" s="39"/>
      <c r="H155" s="10" t="s">
        <v>19</v>
      </c>
      <c r="I155" s="6">
        <f>D148*2</f>
        <v>10560</v>
      </c>
      <c r="J155" s="7"/>
      <c r="K155" s="14">
        <f t="shared" ref="K155" si="16">J155*I155</f>
        <v>0</v>
      </c>
    </row>
    <row r="156" spans="1:11" ht="18" x14ac:dyDescent="0.25">
      <c r="A156" s="51"/>
      <c r="B156" s="41"/>
      <c r="C156" s="44" t="s">
        <v>24</v>
      </c>
      <c r="D156" s="45"/>
      <c r="E156" s="45"/>
      <c r="F156" s="45"/>
      <c r="G156" s="46"/>
      <c r="H156" s="10" t="s">
        <v>21</v>
      </c>
      <c r="I156" s="11">
        <v>400</v>
      </c>
      <c r="J156" s="7"/>
      <c r="K156" s="14">
        <f t="shared" si="15"/>
        <v>0</v>
      </c>
    </row>
    <row r="157" spans="1:11" ht="18.75" thickBot="1" x14ac:dyDescent="0.3">
      <c r="A157" s="52"/>
      <c r="B157" s="42"/>
      <c r="C157" s="47" t="s">
        <v>25</v>
      </c>
      <c r="D157" s="48"/>
      <c r="E157" s="48"/>
      <c r="F157" s="48"/>
      <c r="G157" s="48"/>
      <c r="H157" s="48"/>
      <c r="I157" s="48"/>
      <c r="J157" s="49"/>
      <c r="K157" s="14">
        <f>SUM(K149:K156)</f>
        <v>0</v>
      </c>
    </row>
    <row r="158" spans="1:11" ht="30" x14ac:dyDescent="0.25">
      <c r="A158" s="12"/>
      <c r="B158" s="1"/>
      <c r="C158" s="2"/>
      <c r="D158" s="25"/>
      <c r="E158" s="26"/>
      <c r="F158" s="27"/>
      <c r="G158" s="28"/>
      <c r="H158" s="28"/>
      <c r="I158" s="29"/>
      <c r="J158" s="30"/>
      <c r="K158" s="31" t="s">
        <v>0</v>
      </c>
    </row>
    <row r="159" spans="1:11" ht="36" x14ac:dyDescent="0.25">
      <c r="A159" s="21" t="s">
        <v>1</v>
      </c>
      <c r="B159" s="19" t="s">
        <v>2</v>
      </c>
      <c r="C159" s="19" t="s">
        <v>3</v>
      </c>
      <c r="D159" s="32" t="s">
        <v>4</v>
      </c>
      <c r="E159" s="32" t="s">
        <v>5</v>
      </c>
      <c r="F159" s="33" t="s">
        <v>6</v>
      </c>
      <c r="G159" s="34" t="s">
        <v>7</v>
      </c>
      <c r="H159" s="34" t="s">
        <v>8</v>
      </c>
      <c r="I159" s="34" t="s">
        <v>9</v>
      </c>
      <c r="J159" s="35" t="s">
        <v>10</v>
      </c>
      <c r="K159" s="36" t="s">
        <v>11</v>
      </c>
    </row>
    <row r="160" spans="1:11" ht="18" x14ac:dyDescent="0.25">
      <c r="A160" s="50" t="s">
        <v>12</v>
      </c>
      <c r="B160" s="40">
        <v>15</v>
      </c>
      <c r="C160" s="20" t="s">
        <v>33</v>
      </c>
      <c r="D160" s="3">
        <v>5280</v>
      </c>
      <c r="E160" s="4">
        <f>D160/5280</f>
        <v>1</v>
      </c>
      <c r="F160" s="5">
        <v>24</v>
      </c>
      <c r="G160" s="6">
        <f>D160*F160/9</f>
        <v>14080</v>
      </c>
      <c r="H160" s="6"/>
      <c r="I160" s="5"/>
      <c r="J160" s="7"/>
      <c r="K160" s="13"/>
    </row>
    <row r="161" spans="1:11" ht="18" x14ac:dyDescent="0.25">
      <c r="A161" s="51"/>
      <c r="B161" s="41"/>
      <c r="C161" s="43" t="s">
        <v>13</v>
      </c>
      <c r="D161" s="43"/>
      <c r="E161" s="43"/>
      <c r="F161" s="43"/>
      <c r="G161" s="43"/>
      <c r="H161" s="8" t="s">
        <v>14</v>
      </c>
      <c r="I161" s="9">
        <v>1</v>
      </c>
      <c r="J161" s="7"/>
      <c r="K161" s="14">
        <f>J161*I161</f>
        <v>0</v>
      </c>
    </row>
    <row r="162" spans="1:11" ht="18" x14ac:dyDescent="0.25">
      <c r="A162" s="51"/>
      <c r="B162" s="41"/>
      <c r="C162" s="44" t="s">
        <v>15</v>
      </c>
      <c r="D162" s="45"/>
      <c r="E162" s="45"/>
      <c r="F162" s="45"/>
      <c r="G162" s="46"/>
      <c r="H162" s="10" t="s">
        <v>16</v>
      </c>
      <c r="I162" s="6">
        <f>ROUNDUP(G160,0)</f>
        <v>14080</v>
      </c>
      <c r="J162" s="7"/>
      <c r="K162" s="14">
        <f t="shared" ref="K162" si="17">J162*I162</f>
        <v>0</v>
      </c>
    </row>
    <row r="163" spans="1:11" ht="18" x14ac:dyDescent="0.25">
      <c r="A163" s="51"/>
      <c r="B163" s="41"/>
      <c r="C163" s="44" t="s">
        <v>17</v>
      </c>
      <c r="D163" s="45"/>
      <c r="E163" s="45"/>
      <c r="F163" s="45"/>
      <c r="G163" s="46"/>
      <c r="H163" s="10" t="s">
        <v>16</v>
      </c>
      <c r="I163" s="6">
        <f>ROUNDUP(G160,0)</f>
        <v>14080</v>
      </c>
      <c r="J163" s="7"/>
      <c r="K163" s="14">
        <f t="shared" ref="K163:K169" si="18">J163*I163</f>
        <v>0</v>
      </c>
    </row>
    <row r="164" spans="1:11" ht="18" x14ac:dyDescent="0.25">
      <c r="A164" s="51"/>
      <c r="B164" s="41"/>
      <c r="C164" s="44" t="s">
        <v>18</v>
      </c>
      <c r="D164" s="45"/>
      <c r="E164" s="45"/>
      <c r="F164" s="45"/>
      <c r="G164" s="46"/>
      <c r="H164" s="10" t="s">
        <v>19</v>
      </c>
      <c r="I164" s="6">
        <f>ROUNDUP(D160,0)</f>
        <v>5280</v>
      </c>
      <c r="J164" s="7"/>
      <c r="K164" s="14">
        <f t="shared" si="18"/>
        <v>0</v>
      </c>
    </row>
    <row r="165" spans="1:11" ht="21" x14ac:dyDescent="0.25">
      <c r="A165" s="51"/>
      <c r="B165" s="41"/>
      <c r="C165" s="44" t="s">
        <v>63</v>
      </c>
      <c r="D165" s="45"/>
      <c r="E165" s="45"/>
      <c r="F165" s="45"/>
      <c r="G165" s="46"/>
      <c r="H165" s="8" t="s">
        <v>21</v>
      </c>
      <c r="I165" s="6">
        <f>ROUNDUP(G160*220/2000,0)</f>
        <v>1549</v>
      </c>
      <c r="J165" s="7"/>
      <c r="K165" s="14">
        <f t="shared" si="18"/>
        <v>0</v>
      </c>
    </row>
    <row r="166" spans="1:11" ht="18" x14ac:dyDescent="0.25">
      <c r="A166" s="51"/>
      <c r="B166" s="41"/>
      <c r="C166" s="44" t="s">
        <v>47</v>
      </c>
      <c r="D166" s="45"/>
      <c r="E166" s="45"/>
      <c r="F166" s="45"/>
      <c r="G166" s="46"/>
      <c r="H166" s="8" t="s">
        <v>21</v>
      </c>
      <c r="I166" s="6">
        <f>ROUNDUP(50*1320/2000,0)</f>
        <v>33</v>
      </c>
      <c r="J166" s="7"/>
      <c r="K166" s="14">
        <f>J166*I166</f>
        <v>0</v>
      </c>
    </row>
    <row r="167" spans="1:11" ht="18" x14ac:dyDescent="0.25">
      <c r="A167" s="51"/>
      <c r="B167" s="41"/>
      <c r="C167" s="37" t="s">
        <v>22</v>
      </c>
      <c r="D167" s="38"/>
      <c r="E167" s="38"/>
      <c r="F167" s="38"/>
      <c r="G167" s="39"/>
      <c r="H167" s="10" t="s">
        <v>19</v>
      </c>
      <c r="I167" s="6">
        <v>5631</v>
      </c>
      <c r="J167" s="7"/>
      <c r="K167" s="14">
        <f>J167*I167</f>
        <v>0</v>
      </c>
    </row>
    <row r="168" spans="1:11" ht="18" x14ac:dyDescent="0.25">
      <c r="A168" s="51"/>
      <c r="B168" s="41"/>
      <c r="C168" s="37" t="s">
        <v>71</v>
      </c>
      <c r="D168" s="38"/>
      <c r="E168" s="38"/>
      <c r="F168" s="38"/>
      <c r="G168" s="39"/>
      <c r="H168" s="10" t="s">
        <v>19</v>
      </c>
      <c r="I168" s="6">
        <v>710</v>
      </c>
      <c r="J168" s="7"/>
      <c r="K168" s="14">
        <f t="shared" si="18"/>
        <v>0</v>
      </c>
    </row>
    <row r="169" spans="1:11" ht="18" x14ac:dyDescent="0.25">
      <c r="A169" s="51"/>
      <c r="B169" s="41"/>
      <c r="C169" s="44" t="s">
        <v>24</v>
      </c>
      <c r="D169" s="45"/>
      <c r="E169" s="45"/>
      <c r="F169" s="45"/>
      <c r="G169" s="46"/>
      <c r="H169" s="10" t="s">
        <v>21</v>
      </c>
      <c r="I169" s="11">
        <v>400</v>
      </c>
      <c r="J169" s="7"/>
      <c r="K169" s="14">
        <f t="shared" si="18"/>
        <v>0</v>
      </c>
    </row>
    <row r="170" spans="1:11" ht="18.75" thickBot="1" x14ac:dyDescent="0.3">
      <c r="A170" s="52"/>
      <c r="B170" s="42"/>
      <c r="C170" s="47" t="s">
        <v>25</v>
      </c>
      <c r="D170" s="48"/>
      <c r="E170" s="48"/>
      <c r="F170" s="48"/>
      <c r="G170" s="48"/>
      <c r="H170" s="48"/>
      <c r="I170" s="48"/>
      <c r="J170" s="49"/>
      <c r="K170" s="14">
        <f>SUM(K161:K169)</f>
        <v>0</v>
      </c>
    </row>
    <row r="171" spans="1:11" ht="30" x14ac:dyDescent="0.25">
      <c r="A171" s="12"/>
      <c r="B171" s="1"/>
      <c r="C171" s="2"/>
      <c r="D171" s="25"/>
      <c r="E171" s="26"/>
      <c r="F171" s="27"/>
      <c r="G171" s="28"/>
      <c r="H171" s="28"/>
      <c r="I171" s="29"/>
      <c r="J171" s="30"/>
      <c r="K171" s="31" t="s">
        <v>0</v>
      </c>
    </row>
    <row r="172" spans="1:11" ht="36" x14ac:dyDescent="0.25">
      <c r="A172" s="21" t="s">
        <v>1</v>
      </c>
      <c r="B172" s="19" t="s">
        <v>2</v>
      </c>
      <c r="C172" s="19" t="s">
        <v>3</v>
      </c>
      <c r="D172" s="32" t="s">
        <v>4</v>
      </c>
      <c r="E172" s="32" t="s">
        <v>5</v>
      </c>
      <c r="F172" s="33" t="s">
        <v>6</v>
      </c>
      <c r="G172" s="34" t="s">
        <v>39</v>
      </c>
      <c r="H172" s="34" t="s">
        <v>8</v>
      </c>
      <c r="I172" s="34" t="s">
        <v>9</v>
      </c>
      <c r="J172" s="35" t="s">
        <v>10</v>
      </c>
      <c r="K172" s="36" t="s">
        <v>11</v>
      </c>
    </row>
    <row r="173" spans="1:11" ht="18" x14ac:dyDescent="0.25">
      <c r="A173" s="56" t="s">
        <v>12</v>
      </c>
      <c r="B173" s="59">
        <v>16</v>
      </c>
      <c r="C173" s="20" t="s">
        <v>40</v>
      </c>
      <c r="D173" s="3">
        <v>290</v>
      </c>
      <c r="E173" s="4">
        <f>D173/5280</f>
        <v>5.4924242424242424E-2</v>
      </c>
      <c r="F173" s="5">
        <v>28</v>
      </c>
      <c r="G173" s="6">
        <f>D173*F173/9</f>
        <v>902.22222222222217</v>
      </c>
      <c r="H173" s="6"/>
      <c r="I173" s="5"/>
      <c r="J173" s="7"/>
      <c r="K173" s="13"/>
    </row>
    <row r="174" spans="1:11" ht="18" x14ac:dyDescent="0.25">
      <c r="A174" s="57"/>
      <c r="B174" s="60"/>
      <c r="C174" s="43" t="s">
        <v>42</v>
      </c>
      <c r="D174" s="43"/>
      <c r="E174" s="43"/>
      <c r="F174" s="43"/>
      <c r="G174" s="43"/>
      <c r="H174" s="8" t="s">
        <v>14</v>
      </c>
      <c r="I174" s="9">
        <v>1</v>
      </c>
      <c r="J174" s="7"/>
      <c r="K174" s="14">
        <f>I174*J174</f>
        <v>0</v>
      </c>
    </row>
    <row r="175" spans="1:11" ht="21" x14ac:dyDescent="0.25">
      <c r="A175" s="57"/>
      <c r="B175" s="60"/>
      <c r="C175" s="44" t="s">
        <v>20</v>
      </c>
      <c r="D175" s="45"/>
      <c r="E175" s="45"/>
      <c r="F175" s="45"/>
      <c r="G175" s="46"/>
      <c r="H175" s="8" t="s">
        <v>21</v>
      </c>
      <c r="I175" s="6">
        <f>ROUNDUP(G173*220/2000,0)</f>
        <v>100</v>
      </c>
      <c r="J175" s="7"/>
      <c r="K175" s="14">
        <f>J175*I175</f>
        <v>0</v>
      </c>
    </row>
    <row r="176" spans="1:11" ht="18" x14ac:dyDescent="0.25">
      <c r="A176" s="57"/>
      <c r="B176" s="60"/>
      <c r="C176" s="44" t="s">
        <v>17</v>
      </c>
      <c r="D176" s="45"/>
      <c r="E176" s="45"/>
      <c r="F176" s="45"/>
      <c r="G176" s="46"/>
      <c r="H176" s="10" t="s">
        <v>16</v>
      </c>
      <c r="I176" s="6">
        <f>G173</f>
        <v>902.22222222222217</v>
      </c>
      <c r="J176" s="7"/>
      <c r="K176" s="14">
        <f>J176*I176</f>
        <v>0</v>
      </c>
    </row>
    <row r="177" spans="1:11" ht="18" x14ac:dyDescent="0.25">
      <c r="A177" s="57"/>
      <c r="B177" s="60"/>
      <c r="C177" s="44" t="s">
        <v>18</v>
      </c>
      <c r="D177" s="45"/>
      <c r="E177" s="45"/>
      <c r="F177" s="45"/>
      <c r="G177" s="46"/>
      <c r="H177" s="10" t="s">
        <v>19</v>
      </c>
      <c r="I177" s="6">
        <f>D173</f>
        <v>290</v>
      </c>
      <c r="J177" s="7"/>
      <c r="K177" s="14">
        <f>J177*I177</f>
        <v>0</v>
      </c>
    </row>
    <row r="178" spans="1:11" ht="18" x14ac:dyDescent="0.25">
      <c r="A178" s="57"/>
      <c r="B178" s="60"/>
      <c r="C178" s="44" t="s">
        <v>41</v>
      </c>
      <c r="D178" s="45"/>
      <c r="E178" s="45"/>
      <c r="F178" s="45"/>
      <c r="G178" s="46"/>
      <c r="H178" s="10" t="s">
        <v>16</v>
      </c>
      <c r="I178" s="6">
        <v>1</v>
      </c>
      <c r="J178" s="7"/>
      <c r="K178" s="14">
        <f>J178*I178</f>
        <v>0</v>
      </c>
    </row>
    <row r="179" spans="1:11" ht="18.75" thickBot="1" x14ac:dyDescent="0.3">
      <c r="A179" s="58"/>
      <c r="B179" s="61"/>
      <c r="C179" s="53" t="s">
        <v>25</v>
      </c>
      <c r="D179" s="54"/>
      <c r="E179" s="54"/>
      <c r="F179" s="54"/>
      <c r="G179" s="54"/>
      <c r="H179" s="54"/>
      <c r="I179" s="54"/>
      <c r="J179" s="55"/>
      <c r="K179" s="18">
        <f>SUM(K174:K178)</f>
        <v>0</v>
      </c>
    </row>
    <row r="180" spans="1:11" ht="30" x14ac:dyDescent="0.25">
      <c r="A180" s="1"/>
      <c r="B180" s="1"/>
      <c r="C180" s="2"/>
      <c r="D180" s="25"/>
      <c r="E180" s="26"/>
      <c r="F180" s="27"/>
      <c r="G180" s="28"/>
      <c r="H180" s="28"/>
      <c r="I180" s="29"/>
      <c r="J180" s="30"/>
      <c r="K180" s="31" t="s">
        <v>0</v>
      </c>
    </row>
    <row r="181" spans="1:11" ht="36" x14ac:dyDescent="0.25">
      <c r="A181" s="19" t="s">
        <v>1</v>
      </c>
      <c r="B181" s="19" t="s">
        <v>2</v>
      </c>
      <c r="C181" s="19" t="s">
        <v>3</v>
      </c>
      <c r="D181" s="32" t="s">
        <v>4</v>
      </c>
      <c r="E181" s="32" t="s">
        <v>5</v>
      </c>
      <c r="F181" s="33" t="s">
        <v>6</v>
      </c>
      <c r="G181" s="34" t="s">
        <v>7</v>
      </c>
      <c r="H181" s="34" t="s">
        <v>8</v>
      </c>
      <c r="I181" s="34" t="s">
        <v>9</v>
      </c>
      <c r="J181" s="35" t="s">
        <v>10</v>
      </c>
      <c r="K181" s="36" t="s">
        <v>11</v>
      </c>
    </row>
    <row r="182" spans="1:11" ht="18" x14ac:dyDescent="0.25">
      <c r="A182" s="40" t="s">
        <v>12</v>
      </c>
      <c r="B182" s="40">
        <v>17</v>
      </c>
      <c r="C182" s="20" t="s">
        <v>58</v>
      </c>
      <c r="D182" s="3">
        <v>337</v>
      </c>
      <c r="E182" s="4">
        <f>D182/5280</f>
        <v>6.3825757575757577E-2</v>
      </c>
      <c r="F182" s="5">
        <v>4</v>
      </c>
      <c r="G182" s="6">
        <f>D182*F182/9</f>
        <v>149.77777777777777</v>
      </c>
      <c r="H182" s="6"/>
      <c r="I182" s="5"/>
      <c r="J182" s="7"/>
      <c r="K182" s="7"/>
    </row>
    <row r="183" spans="1:11" ht="18" x14ac:dyDescent="0.25">
      <c r="A183" s="41"/>
      <c r="B183" s="41"/>
      <c r="C183" s="43" t="s">
        <v>55</v>
      </c>
      <c r="D183" s="43"/>
      <c r="E183" s="43"/>
      <c r="F183" s="43"/>
      <c r="G183" s="43"/>
      <c r="H183" s="8" t="s">
        <v>14</v>
      </c>
      <c r="I183" s="9">
        <v>1</v>
      </c>
      <c r="J183" s="7"/>
      <c r="K183" s="23">
        <f>J183*I183</f>
        <v>0</v>
      </c>
    </row>
    <row r="184" spans="1:11" ht="18" x14ac:dyDescent="0.25">
      <c r="A184" s="41"/>
      <c r="B184" s="41"/>
      <c r="C184" s="44" t="s">
        <v>15</v>
      </c>
      <c r="D184" s="45"/>
      <c r="E184" s="45"/>
      <c r="F184" s="45"/>
      <c r="G184" s="46"/>
      <c r="H184" s="10" t="s">
        <v>16</v>
      </c>
      <c r="I184" s="6">
        <v>460</v>
      </c>
      <c r="J184" s="7"/>
      <c r="K184" s="14">
        <f t="shared" ref="K184" si="19">J184*I184</f>
        <v>0</v>
      </c>
    </row>
    <row r="185" spans="1:11" ht="18" x14ac:dyDescent="0.25">
      <c r="A185" s="41"/>
      <c r="B185" s="41"/>
      <c r="C185" s="44" t="s">
        <v>18</v>
      </c>
      <c r="D185" s="45"/>
      <c r="E185" s="45"/>
      <c r="F185" s="45"/>
      <c r="G185" s="46"/>
      <c r="H185" s="10" t="s">
        <v>19</v>
      </c>
      <c r="I185" s="6">
        <f>ROUND(D182+4*8,0)</f>
        <v>369</v>
      </c>
      <c r="J185" s="7"/>
      <c r="K185" s="23">
        <f t="shared" ref="K185:K189" si="20">J185*I185</f>
        <v>0</v>
      </c>
    </row>
    <row r="186" spans="1:11" ht="21" x14ac:dyDescent="0.25">
      <c r="A186" s="41"/>
      <c r="B186" s="41"/>
      <c r="C186" s="44" t="s">
        <v>68</v>
      </c>
      <c r="D186" s="45"/>
      <c r="E186" s="45"/>
      <c r="F186" s="45"/>
      <c r="G186" s="46"/>
      <c r="H186" s="8" t="s">
        <v>21</v>
      </c>
      <c r="I186" s="6">
        <f>ROUNDUP(460*220/2000,0)</f>
        <v>51</v>
      </c>
      <c r="J186" s="7"/>
      <c r="K186" s="23">
        <f t="shared" si="20"/>
        <v>0</v>
      </c>
    </row>
    <row r="187" spans="1:11" ht="21" x14ac:dyDescent="0.25">
      <c r="A187" s="41"/>
      <c r="B187" s="41"/>
      <c r="C187" s="44" t="s">
        <v>69</v>
      </c>
      <c r="D187" s="45"/>
      <c r="E187" s="45"/>
      <c r="F187" s="45"/>
      <c r="G187" s="46"/>
      <c r="H187" s="8" t="s">
        <v>21</v>
      </c>
      <c r="I187" s="6">
        <f>ROUNDUP(G182*880/2000,0)</f>
        <v>66</v>
      </c>
      <c r="J187" s="7"/>
      <c r="K187" s="23">
        <f t="shared" si="20"/>
        <v>0</v>
      </c>
    </row>
    <row r="188" spans="1:11" ht="18" x14ac:dyDescent="0.25">
      <c r="A188" s="41"/>
      <c r="B188" s="41"/>
      <c r="C188" s="44" t="s">
        <v>56</v>
      </c>
      <c r="D188" s="45"/>
      <c r="E188" s="45"/>
      <c r="F188" s="45"/>
      <c r="G188" s="46"/>
      <c r="H188" s="8" t="s">
        <v>21</v>
      </c>
      <c r="I188" s="6">
        <f>ROUNDUP(G182*0.444,0)</f>
        <v>67</v>
      </c>
      <c r="J188" s="7"/>
      <c r="K188" s="23">
        <f t="shared" si="20"/>
        <v>0</v>
      </c>
    </row>
    <row r="189" spans="1:11" ht="18" x14ac:dyDescent="0.25">
      <c r="A189" s="41"/>
      <c r="B189" s="41"/>
      <c r="C189" s="44" t="s">
        <v>57</v>
      </c>
      <c r="D189" s="45"/>
      <c r="E189" s="45"/>
      <c r="F189" s="45"/>
      <c r="G189" s="46"/>
      <c r="H189" s="8" t="s">
        <v>21</v>
      </c>
      <c r="I189" s="6">
        <f>ROUNDUP(G182*0.222,0)</f>
        <v>34</v>
      </c>
      <c r="J189" s="7"/>
      <c r="K189" s="23">
        <f t="shared" si="20"/>
        <v>0</v>
      </c>
    </row>
    <row r="190" spans="1:11" ht="18.75" thickBot="1" x14ac:dyDescent="0.3">
      <c r="A190" s="42"/>
      <c r="B190" s="42"/>
      <c r="C190" s="47" t="s">
        <v>25</v>
      </c>
      <c r="D190" s="48"/>
      <c r="E190" s="48"/>
      <c r="F190" s="48"/>
      <c r="G190" s="48"/>
      <c r="H190" s="48"/>
      <c r="I190" s="48"/>
      <c r="J190" s="49"/>
      <c r="K190" s="23">
        <f>SUM(K183:K189)</f>
        <v>0</v>
      </c>
    </row>
    <row r="191" spans="1:11" ht="30" x14ac:dyDescent="0.25">
      <c r="A191" s="1"/>
      <c r="B191" s="1"/>
      <c r="C191" s="2"/>
      <c r="D191" s="25"/>
      <c r="E191" s="26"/>
      <c r="F191" s="27"/>
      <c r="G191" s="28"/>
      <c r="H191" s="28"/>
      <c r="I191" s="29"/>
      <c r="J191" s="30"/>
      <c r="K191" s="31" t="s">
        <v>0</v>
      </c>
    </row>
    <row r="192" spans="1:11" ht="36" x14ac:dyDescent="0.25">
      <c r="A192" s="19" t="s">
        <v>1</v>
      </c>
      <c r="B192" s="19" t="s">
        <v>2</v>
      </c>
      <c r="C192" s="19" t="s">
        <v>3</v>
      </c>
      <c r="D192" s="32" t="s">
        <v>4</v>
      </c>
      <c r="E192" s="32" t="s">
        <v>5</v>
      </c>
      <c r="F192" s="33" t="s">
        <v>6</v>
      </c>
      <c r="G192" s="34" t="s">
        <v>7</v>
      </c>
      <c r="H192" s="34" t="s">
        <v>8</v>
      </c>
      <c r="I192" s="34" t="s">
        <v>9</v>
      </c>
      <c r="J192" s="35" t="s">
        <v>10</v>
      </c>
      <c r="K192" s="36" t="s">
        <v>11</v>
      </c>
    </row>
    <row r="193" spans="1:11" ht="18" x14ac:dyDescent="0.25">
      <c r="A193" s="40" t="s">
        <v>12</v>
      </c>
      <c r="B193" s="40">
        <v>18</v>
      </c>
      <c r="C193" s="20" t="s">
        <v>59</v>
      </c>
      <c r="D193" s="3">
        <v>454</v>
      </c>
      <c r="E193" s="4">
        <f>D193/5280</f>
        <v>8.5984848484848483E-2</v>
      </c>
      <c r="F193" s="5">
        <v>4</v>
      </c>
      <c r="G193" s="6">
        <f>D193*F193/9</f>
        <v>201.77777777777777</v>
      </c>
      <c r="H193" s="6"/>
      <c r="I193" s="5"/>
      <c r="J193" s="7"/>
      <c r="K193" s="7"/>
    </row>
    <row r="194" spans="1:11" ht="18" x14ac:dyDescent="0.25">
      <c r="A194" s="41"/>
      <c r="B194" s="41"/>
      <c r="C194" s="43" t="s">
        <v>55</v>
      </c>
      <c r="D194" s="43"/>
      <c r="E194" s="43"/>
      <c r="F194" s="43"/>
      <c r="G194" s="43"/>
      <c r="H194" s="8" t="s">
        <v>14</v>
      </c>
      <c r="I194" s="9">
        <v>1</v>
      </c>
      <c r="J194" s="7"/>
      <c r="K194" s="23">
        <f>J194*I194</f>
        <v>0</v>
      </c>
    </row>
    <row r="195" spans="1:11" ht="18" x14ac:dyDescent="0.25">
      <c r="A195" s="41"/>
      <c r="B195" s="41"/>
      <c r="C195" s="44" t="s">
        <v>15</v>
      </c>
      <c r="D195" s="45"/>
      <c r="E195" s="45"/>
      <c r="F195" s="45"/>
      <c r="G195" s="46"/>
      <c r="H195" s="10" t="s">
        <v>16</v>
      </c>
      <c r="I195" s="6">
        <v>390</v>
      </c>
      <c r="J195" s="7"/>
      <c r="K195" s="14">
        <f t="shared" ref="K195" si="21">J195*I195</f>
        <v>0</v>
      </c>
    </row>
    <row r="196" spans="1:11" ht="18" x14ac:dyDescent="0.25">
      <c r="A196" s="41"/>
      <c r="B196" s="41"/>
      <c r="C196" s="44" t="s">
        <v>18</v>
      </c>
      <c r="D196" s="45"/>
      <c r="E196" s="45"/>
      <c r="F196" s="45"/>
      <c r="G196" s="46"/>
      <c r="H196" s="10" t="s">
        <v>19</v>
      </c>
      <c r="I196" s="6">
        <f>ROUND(D193+4*8,0)</f>
        <v>486</v>
      </c>
      <c r="J196" s="7"/>
      <c r="K196" s="23">
        <f t="shared" ref="K196:K200" si="22">J196*I196</f>
        <v>0</v>
      </c>
    </row>
    <row r="197" spans="1:11" ht="21" x14ac:dyDescent="0.25">
      <c r="A197" s="41"/>
      <c r="B197" s="41"/>
      <c r="C197" s="44" t="s">
        <v>68</v>
      </c>
      <c r="D197" s="45"/>
      <c r="E197" s="45"/>
      <c r="F197" s="45"/>
      <c r="G197" s="46"/>
      <c r="H197" s="8" t="s">
        <v>21</v>
      </c>
      <c r="I197" s="6">
        <f>ROUNDUP(390*220/2000,0)</f>
        <v>43</v>
      </c>
      <c r="J197" s="7"/>
      <c r="K197" s="23">
        <f t="shared" si="22"/>
        <v>0</v>
      </c>
    </row>
    <row r="198" spans="1:11" ht="21" x14ac:dyDescent="0.25">
      <c r="A198" s="41"/>
      <c r="B198" s="41"/>
      <c r="C198" s="44" t="s">
        <v>69</v>
      </c>
      <c r="D198" s="45"/>
      <c r="E198" s="45"/>
      <c r="F198" s="45"/>
      <c r="G198" s="46"/>
      <c r="H198" s="8" t="s">
        <v>21</v>
      </c>
      <c r="I198" s="6">
        <f>ROUNDUP(G193*880/2000,0)</f>
        <v>89</v>
      </c>
      <c r="J198" s="7"/>
      <c r="K198" s="23">
        <f t="shared" si="22"/>
        <v>0</v>
      </c>
    </row>
    <row r="199" spans="1:11" ht="18" x14ac:dyDescent="0.25">
      <c r="A199" s="41"/>
      <c r="B199" s="41"/>
      <c r="C199" s="44" t="s">
        <v>56</v>
      </c>
      <c r="D199" s="45"/>
      <c r="E199" s="45"/>
      <c r="F199" s="45"/>
      <c r="G199" s="46"/>
      <c r="H199" s="8" t="s">
        <v>21</v>
      </c>
      <c r="I199" s="6">
        <f>ROUNDUP(G193*0.444,0)</f>
        <v>90</v>
      </c>
      <c r="J199" s="7"/>
      <c r="K199" s="23">
        <f t="shared" si="22"/>
        <v>0</v>
      </c>
    </row>
    <row r="200" spans="1:11" ht="18" x14ac:dyDescent="0.25">
      <c r="A200" s="41"/>
      <c r="B200" s="41"/>
      <c r="C200" s="44" t="s">
        <v>57</v>
      </c>
      <c r="D200" s="45"/>
      <c r="E200" s="45"/>
      <c r="F200" s="45"/>
      <c r="G200" s="46"/>
      <c r="H200" s="8" t="s">
        <v>21</v>
      </c>
      <c r="I200" s="6">
        <f>ROUNDUP(G193*0.222,0)</f>
        <v>45</v>
      </c>
      <c r="J200" s="7"/>
      <c r="K200" s="23">
        <f t="shared" si="22"/>
        <v>0</v>
      </c>
    </row>
    <row r="201" spans="1:11" ht="18.75" thickBot="1" x14ac:dyDescent="0.3">
      <c r="A201" s="42"/>
      <c r="B201" s="42"/>
      <c r="C201" s="47" t="s">
        <v>25</v>
      </c>
      <c r="D201" s="48"/>
      <c r="E201" s="48"/>
      <c r="F201" s="48"/>
      <c r="G201" s="48"/>
      <c r="H201" s="48"/>
      <c r="I201" s="48"/>
      <c r="J201" s="49"/>
      <c r="K201" s="23">
        <f>SUM(K194:K200)</f>
        <v>0</v>
      </c>
    </row>
    <row r="202" spans="1:11" ht="30" x14ac:dyDescent="0.25">
      <c r="A202" s="1"/>
      <c r="B202" s="1"/>
      <c r="C202" s="2"/>
      <c r="D202" s="25"/>
      <c r="E202" s="26"/>
      <c r="F202" s="27"/>
      <c r="G202" s="28"/>
      <c r="H202" s="28"/>
      <c r="I202" s="29"/>
      <c r="J202" s="30"/>
      <c r="K202" s="31" t="s">
        <v>0</v>
      </c>
    </row>
    <row r="203" spans="1:11" ht="36" x14ac:dyDescent="0.25">
      <c r="A203" s="19" t="s">
        <v>1</v>
      </c>
      <c r="B203" s="19" t="s">
        <v>2</v>
      </c>
      <c r="C203" s="19" t="s">
        <v>3</v>
      </c>
      <c r="D203" s="32" t="s">
        <v>4</v>
      </c>
      <c r="E203" s="32" t="s">
        <v>5</v>
      </c>
      <c r="F203" s="33" t="s">
        <v>6</v>
      </c>
      <c r="G203" s="34" t="s">
        <v>7</v>
      </c>
      <c r="H203" s="34" t="s">
        <v>8</v>
      </c>
      <c r="I203" s="34" t="s">
        <v>9</v>
      </c>
      <c r="J203" s="35" t="s">
        <v>10</v>
      </c>
      <c r="K203" s="36" t="s">
        <v>11</v>
      </c>
    </row>
    <row r="204" spans="1:11" ht="18" x14ac:dyDescent="0.25">
      <c r="A204" s="40" t="s">
        <v>12</v>
      </c>
      <c r="B204" s="40">
        <v>19</v>
      </c>
      <c r="C204" s="20" t="s">
        <v>49</v>
      </c>
      <c r="D204" s="3">
        <v>2000</v>
      </c>
      <c r="E204" s="4">
        <f>D204/5280</f>
        <v>0.37878787878787878</v>
      </c>
      <c r="F204" s="3">
        <v>12</v>
      </c>
      <c r="G204" s="6">
        <f>D204*F204/9</f>
        <v>2666.6666666666665</v>
      </c>
      <c r="H204" s="6"/>
      <c r="I204" s="5"/>
      <c r="J204" s="7"/>
      <c r="K204" s="7"/>
    </row>
    <row r="205" spans="1:11" ht="18" x14ac:dyDescent="0.25">
      <c r="A205" s="41"/>
      <c r="B205" s="41"/>
      <c r="C205" s="43" t="s">
        <v>50</v>
      </c>
      <c r="D205" s="43"/>
      <c r="E205" s="43"/>
      <c r="F205" s="43"/>
      <c r="G205" s="43"/>
      <c r="H205" s="8" t="s">
        <v>21</v>
      </c>
      <c r="I205" s="9">
        <f>ROUNDUP(0.667*G204,0)</f>
        <v>1779</v>
      </c>
      <c r="J205" s="7"/>
      <c r="K205" s="23">
        <f>I205*J205</f>
        <v>0</v>
      </c>
    </row>
    <row r="206" spans="1:11" ht="18" x14ac:dyDescent="0.25">
      <c r="A206" s="41"/>
      <c r="B206" s="41"/>
      <c r="C206" s="44" t="s">
        <v>51</v>
      </c>
      <c r="D206" s="45"/>
      <c r="E206" s="45"/>
      <c r="F206" s="45"/>
      <c r="G206" s="46"/>
      <c r="H206" s="10" t="s">
        <v>21</v>
      </c>
      <c r="I206" s="6">
        <f>ROUNDUP(0.333*G204,0)</f>
        <v>888</v>
      </c>
      <c r="J206" s="7"/>
      <c r="K206" s="23">
        <f t="shared" ref="K206:K208" si="23">J206*I206</f>
        <v>0</v>
      </c>
    </row>
    <row r="207" spans="1:11" ht="18" x14ac:dyDescent="0.25">
      <c r="A207" s="41"/>
      <c r="B207" s="41"/>
      <c r="C207" s="44" t="s">
        <v>52</v>
      </c>
      <c r="D207" s="45"/>
      <c r="E207" s="45"/>
      <c r="F207" s="45"/>
      <c r="G207" s="46"/>
      <c r="H207" s="10" t="s">
        <v>16</v>
      </c>
      <c r="I207" s="6">
        <f>G204</f>
        <v>2666.6666666666665</v>
      </c>
      <c r="J207" s="7"/>
      <c r="K207" s="23">
        <f t="shared" si="23"/>
        <v>0</v>
      </c>
    </row>
    <row r="208" spans="1:11" ht="18" x14ac:dyDescent="0.25">
      <c r="A208" s="41"/>
      <c r="B208" s="41"/>
      <c r="C208" s="44" t="s">
        <v>53</v>
      </c>
      <c r="D208" s="45"/>
      <c r="E208" s="45"/>
      <c r="F208" s="45"/>
      <c r="G208" s="46"/>
      <c r="H208" s="10" t="s">
        <v>54</v>
      </c>
      <c r="I208" s="6">
        <f>G204*18/12/3</f>
        <v>1333.3333333333333</v>
      </c>
      <c r="J208" s="7"/>
      <c r="K208" s="23">
        <f t="shared" si="23"/>
        <v>0</v>
      </c>
    </row>
    <row r="209" spans="1:11" ht="18.75" thickBot="1" x14ac:dyDescent="0.3">
      <c r="A209" s="41"/>
      <c r="B209" s="41"/>
      <c r="C209" s="53" t="s">
        <v>25</v>
      </c>
      <c r="D209" s="54"/>
      <c r="E209" s="54"/>
      <c r="F209" s="54"/>
      <c r="G209" s="54"/>
      <c r="H209" s="54"/>
      <c r="I209" s="54"/>
      <c r="J209" s="55"/>
      <c r="K209" s="24">
        <f>SUM(K205:K208)</f>
        <v>0</v>
      </c>
    </row>
    <row r="210" spans="1:11" ht="30" x14ac:dyDescent="0.25">
      <c r="A210" s="1"/>
      <c r="B210" s="1"/>
      <c r="C210" s="2"/>
      <c r="D210" s="25"/>
      <c r="E210" s="26"/>
      <c r="F210" s="27"/>
      <c r="G210" s="28"/>
      <c r="H210" s="28"/>
      <c r="I210" s="29"/>
      <c r="J210" s="30"/>
      <c r="K210" s="31" t="s">
        <v>0</v>
      </c>
    </row>
    <row r="211" spans="1:11" ht="36" x14ac:dyDescent="0.25">
      <c r="A211" s="19" t="s">
        <v>1</v>
      </c>
      <c r="B211" s="19" t="s">
        <v>2</v>
      </c>
      <c r="C211" s="19" t="s">
        <v>3</v>
      </c>
      <c r="D211" s="32" t="s">
        <v>4</v>
      </c>
      <c r="E211" s="32" t="s">
        <v>5</v>
      </c>
      <c r="F211" s="33" t="s">
        <v>6</v>
      </c>
      <c r="G211" s="34" t="s">
        <v>7</v>
      </c>
      <c r="H211" s="34" t="s">
        <v>8</v>
      </c>
      <c r="I211" s="34" t="s">
        <v>9</v>
      </c>
      <c r="J211" s="35" t="s">
        <v>10</v>
      </c>
      <c r="K211" s="36" t="s">
        <v>11</v>
      </c>
    </row>
    <row r="212" spans="1:11" ht="18" x14ac:dyDescent="0.25">
      <c r="A212" s="40" t="s">
        <v>12</v>
      </c>
      <c r="B212" s="40">
        <v>20</v>
      </c>
      <c r="C212" s="20" t="s">
        <v>72</v>
      </c>
      <c r="D212" s="3">
        <v>138</v>
      </c>
      <c r="E212" s="4">
        <f>D212/5280</f>
        <v>2.6136363636363635E-2</v>
      </c>
      <c r="F212" s="5">
        <v>12</v>
      </c>
      <c r="G212" s="6">
        <f>D212*F212/9</f>
        <v>184</v>
      </c>
      <c r="H212" s="6"/>
      <c r="I212" s="5"/>
      <c r="J212" s="7"/>
      <c r="K212" s="7"/>
    </row>
    <row r="213" spans="1:11" ht="18" customHeight="1" x14ac:dyDescent="0.25">
      <c r="A213" s="41"/>
      <c r="B213" s="41"/>
      <c r="C213" s="43" t="s">
        <v>55</v>
      </c>
      <c r="D213" s="43"/>
      <c r="E213" s="43"/>
      <c r="F213" s="43"/>
      <c r="G213" s="43"/>
      <c r="H213" s="8" t="s">
        <v>14</v>
      </c>
      <c r="I213" s="9">
        <v>1</v>
      </c>
      <c r="J213" s="7"/>
      <c r="K213" s="23">
        <f>J213*I213</f>
        <v>0</v>
      </c>
    </row>
    <row r="214" spans="1:11" ht="18" x14ac:dyDescent="0.25">
      <c r="A214" s="41"/>
      <c r="B214" s="41"/>
      <c r="C214" s="44" t="s">
        <v>15</v>
      </c>
      <c r="D214" s="45"/>
      <c r="E214" s="45"/>
      <c r="F214" s="45"/>
      <c r="G214" s="46"/>
      <c r="H214" s="10" t="s">
        <v>16</v>
      </c>
      <c r="I214" s="6">
        <v>184</v>
      </c>
      <c r="J214" s="7"/>
      <c r="K214" s="14">
        <f t="shared" ref="K214:K219" si="24">J214*I214</f>
        <v>0</v>
      </c>
    </row>
    <row r="215" spans="1:11" ht="18" x14ac:dyDescent="0.25">
      <c r="A215" s="41"/>
      <c r="B215" s="41"/>
      <c r="C215" s="44" t="s">
        <v>18</v>
      </c>
      <c r="D215" s="45"/>
      <c r="E215" s="45"/>
      <c r="F215" s="45"/>
      <c r="G215" s="46"/>
      <c r="H215" s="10" t="s">
        <v>19</v>
      </c>
      <c r="I215" s="6">
        <f>ROUND(D212+4*8,0)</f>
        <v>170</v>
      </c>
      <c r="J215" s="7"/>
      <c r="K215" s="23">
        <f t="shared" si="24"/>
        <v>0</v>
      </c>
    </row>
    <row r="216" spans="1:11" ht="21" x14ac:dyDescent="0.25">
      <c r="A216" s="41"/>
      <c r="B216" s="41"/>
      <c r="C216" s="44" t="s">
        <v>68</v>
      </c>
      <c r="D216" s="45"/>
      <c r="E216" s="45"/>
      <c r="F216" s="45"/>
      <c r="G216" s="46"/>
      <c r="H216" s="8" t="s">
        <v>21</v>
      </c>
      <c r="I216" s="6">
        <f>ROUNDUP(184*220/2000,0)</f>
        <v>21</v>
      </c>
      <c r="J216" s="7"/>
      <c r="K216" s="23">
        <f t="shared" si="24"/>
        <v>0</v>
      </c>
    </row>
    <row r="217" spans="1:11" ht="21" x14ac:dyDescent="0.25">
      <c r="A217" s="41"/>
      <c r="B217" s="41"/>
      <c r="C217" s="44" t="s">
        <v>69</v>
      </c>
      <c r="D217" s="45"/>
      <c r="E217" s="45"/>
      <c r="F217" s="45"/>
      <c r="G217" s="46"/>
      <c r="H217" s="8" t="s">
        <v>21</v>
      </c>
      <c r="I217" s="6">
        <f>ROUNDUP(G212*880/2000,0)</f>
        <v>81</v>
      </c>
      <c r="J217" s="7"/>
      <c r="K217" s="23">
        <f t="shared" si="24"/>
        <v>0</v>
      </c>
    </row>
    <row r="218" spans="1:11" ht="18" x14ac:dyDescent="0.25">
      <c r="A218" s="41"/>
      <c r="B218" s="41"/>
      <c r="C218" s="44" t="s">
        <v>56</v>
      </c>
      <c r="D218" s="45"/>
      <c r="E218" s="45"/>
      <c r="F218" s="45"/>
      <c r="G218" s="46"/>
      <c r="H218" s="8" t="s">
        <v>21</v>
      </c>
      <c r="I218" s="6">
        <f>ROUNDUP(G212*0.444,0)</f>
        <v>82</v>
      </c>
      <c r="J218" s="7"/>
      <c r="K218" s="23">
        <f t="shared" si="24"/>
        <v>0</v>
      </c>
    </row>
    <row r="219" spans="1:11" ht="18" x14ac:dyDescent="0.25">
      <c r="A219" s="41"/>
      <c r="B219" s="41"/>
      <c r="C219" s="44" t="s">
        <v>57</v>
      </c>
      <c r="D219" s="45"/>
      <c r="E219" s="45"/>
      <c r="F219" s="45"/>
      <c r="G219" s="46"/>
      <c r="H219" s="8" t="s">
        <v>21</v>
      </c>
      <c r="I219" s="6">
        <f>ROUNDUP(G212*0.222,0)</f>
        <v>41</v>
      </c>
      <c r="J219" s="7"/>
      <c r="K219" s="23">
        <f t="shared" si="24"/>
        <v>0</v>
      </c>
    </row>
    <row r="220" spans="1:11" ht="18.75" thickBot="1" x14ac:dyDescent="0.3">
      <c r="A220" s="42"/>
      <c r="B220" s="42"/>
      <c r="C220" s="47" t="s">
        <v>25</v>
      </c>
      <c r="D220" s="48"/>
      <c r="E220" s="48"/>
      <c r="F220" s="48"/>
      <c r="G220" s="48"/>
      <c r="H220" s="48"/>
      <c r="I220" s="48"/>
      <c r="J220" s="49"/>
      <c r="K220" s="23">
        <f>SUM(K213:K219)</f>
        <v>0</v>
      </c>
    </row>
    <row r="221" spans="1:11" ht="24.75" thickBot="1" x14ac:dyDescent="0.45">
      <c r="K221" s="22">
        <f>K179+K170++K157+K145+K131+K122+K103+K94+K85+K64+K53+K38+K26+K12+K76+K113+K209+K201+K190</f>
        <v>0</v>
      </c>
    </row>
  </sheetData>
  <mergeCells count="200">
    <mergeCell ref="C213:G213"/>
    <mergeCell ref="C214:G214"/>
    <mergeCell ref="C215:G215"/>
    <mergeCell ref="C216:G216"/>
    <mergeCell ref="A212:A220"/>
    <mergeCell ref="B212:B220"/>
    <mergeCell ref="C217:G217"/>
    <mergeCell ref="C218:G218"/>
    <mergeCell ref="C219:G219"/>
    <mergeCell ref="C220:J220"/>
    <mergeCell ref="A173:A179"/>
    <mergeCell ref="B173:B179"/>
    <mergeCell ref="C174:G174"/>
    <mergeCell ref="C175:G175"/>
    <mergeCell ref="C176:G176"/>
    <mergeCell ref="C177:G177"/>
    <mergeCell ref="C178:G178"/>
    <mergeCell ref="C179:J179"/>
    <mergeCell ref="A67:A76"/>
    <mergeCell ref="B67:B76"/>
    <mergeCell ref="C68:G68"/>
    <mergeCell ref="C69:G69"/>
    <mergeCell ref="C70:G70"/>
    <mergeCell ref="C71:G71"/>
    <mergeCell ref="C75:G75"/>
    <mergeCell ref="C76:J76"/>
    <mergeCell ref="A160:A170"/>
    <mergeCell ref="B160:B170"/>
    <mergeCell ref="C161:G161"/>
    <mergeCell ref="C163:G163"/>
    <mergeCell ref="C164:G164"/>
    <mergeCell ref="C165:G165"/>
    <mergeCell ref="C169:G169"/>
    <mergeCell ref="C170:J170"/>
    <mergeCell ref="C144:G144"/>
    <mergeCell ref="C145:J145"/>
    <mergeCell ref="C140:G140"/>
    <mergeCell ref="C142:G142"/>
    <mergeCell ref="C143:G143"/>
    <mergeCell ref="C155:G155"/>
    <mergeCell ref="A148:A157"/>
    <mergeCell ref="B148:B157"/>
    <mergeCell ref="C149:G149"/>
    <mergeCell ref="C150:G150"/>
    <mergeCell ref="C151:G151"/>
    <mergeCell ref="C152:G152"/>
    <mergeCell ref="C153:G153"/>
    <mergeCell ref="C156:G156"/>
    <mergeCell ref="C157:J157"/>
    <mergeCell ref="C154:G154"/>
    <mergeCell ref="A125:A131"/>
    <mergeCell ref="B125:B131"/>
    <mergeCell ref="C126:G126"/>
    <mergeCell ref="C127:G127"/>
    <mergeCell ref="C128:G128"/>
    <mergeCell ref="C129:G129"/>
    <mergeCell ref="C130:G130"/>
    <mergeCell ref="C131:J131"/>
    <mergeCell ref="A116:A122"/>
    <mergeCell ref="B116:B122"/>
    <mergeCell ref="C117:G117"/>
    <mergeCell ref="C118:G118"/>
    <mergeCell ref="C119:G119"/>
    <mergeCell ref="C120:G120"/>
    <mergeCell ref="C121:G121"/>
    <mergeCell ref="C122:J122"/>
    <mergeCell ref="A106:A113"/>
    <mergeCell ref="B106:B113"/>
    <mergeCell ref="C107:G107"/>
    <mergeCell ref="C108:G108"/>
    <mergeCell ref="C109:G109"/>
    <mergeCell ref="C112:G112"/>
    <mergeCell ref="C113:J113"/>
    <mergeCell ref="C110:G110"/>
    <mergeCell ref="C111:G111"/>
    <mergeCell ref="A97:A103"/>
    <mergeCell ref="B97:B103"/>
    <mergeCell ref="C98:G98"/>
    <mergeCell ref="C99:G99"/>
    <mergeCell ref="C100:G100"/>
    <mergeCell ref="C101:G101"/>
    <mergeCell ref="C102:G102"/>
    <mergeCell ref="C103:J103"/>
    <mergeCell ref="A88:A94"/>
    <mergeCell ref="B88:B94"/>
    <mergeCell ref="C89:G89"/>
    <mergeCell ref="C90:G90"/>
    <mergeCell ref="C91:G91"/>
    <mergeCell ref="C92:G92"/>
    <mergeCell ref="C93:G93"/>
    <mergeCell ref="C94:J94"/>
    <mergeCell ref="A79:A85"/>
    <mergeCell ref="B79:B85"/>
    <mergeCell ref="C80:G80"/>
    <mergeCell ref="C81:G81"/>
    <mergeCell ref="C82:G82"/>
    <mergeCell ref="C83:G83"/>
    <mergeCell ref="C84:G84"/>
    <mergeCell ref="C85:J85"/>
    <mergeCell ref="A56:A64"/>
    <mergeCell ref="B56:B64"/>
    <mergeCell ref="C57:G57"/>
    <mergeCell ref="C58:G58"/>
    <mergeCell ref="C60:G60"/>
    <mergeCell ref="C61:G61"/>
    <mergeCell ref="C63:G63"/>
    <mergeCell ref="C64:J64"/>
    <mergeCell ref="C62:G62"/>
    <mergeCell ref="C59:G59"/>
    <mergeCell ref="C72:G72"/>
    <mergeCell ref="C73:G73"/>
    <mergeCell ref="C74:G74"/>
    <mergeCell ref="A41:A53"/>
    <mergeCell ref="B41:B53"/>
    <mergeCell ref="C42:G42"/>
    <mergeCell ref="C43:G43"/>
    <mergeCell ref="C44:G44"/>
    <mergeCell ref="C45:G45"/>
    <mergeCell ref="C46:G46"/>
    <mergeCell ref="C52:G52"/>
    <mergeCell ref="C53:J53"/>
    <mergeCell ref="C49:G49"/>
    <mergeCell ref="C47:G47"/>
    <mergeCell ref="C51:G51"/>
    <mergeCell ref="C48:G48"/>
    <mergeCell ref="C50:G50"/>
    <mergeCell ref="C26:J26"/>
    <mergeCell ref="A29:A38"/>
    <mergeCell ref="B29:B38"/>
    <mergeCell ref="C30:G30"/>
    <mergeCell ref="C31:G31"/>
    <mergeCell ref="C32:G32"/>
    <mergeCell ref="C33:G33"/>
    <mergeCell ref="C34:G34"/>
    <mergeCell ref="C37:G37"/>
    <mergeCell ref="C38:J38"/>
    <mergeCell ref="A15:A26"/>
    <mergeCell ref="B15:B26"/>
    <mergeCell ref="C16:G16"/>
    <mergeCell ref="C17:G17"/>
    <mergeCell ref="C18:G18"/>
    <mergeCell ref="C19:G19"/>
    <mergeCell ref="C20:G20"/>
    <mergeCell ref="C21:G21"/>
    <mergeCell ref="C22:G22"/>
    <mergeCell ref="C25:G25"/>
    <mergeCell ref="C24:G24"/>
    <mergeCell ref="C23:G23"/>
    <mergeCell ref="C35:G35"/>
    <mergeCell ref="C36:G36"/>
    <mergeCell ref="A3:A12"/>
    <mergeCell ref="B3:B12"/>
    <mergeCell ref="C4:G4"/>
    <mergeCell ref="C5:G5"/>
    <mergeCell ref="C6:G6"/>
    <mergeCell ref="C7:G7"/>
    <mergeCell ref="C8:G8"/>
    <mergeCell ref="C11:G11"/>
    <mergeCell ref="C12:J12"/>
    <mergeCell ref="C9:G9"/>
    <mergeCell ref="C10:G10"/>
    <mergeCell ref="C206:G206"/>
    <mergeCell ref="C207:G207"/>
    <mergeCell ref="C208:G208"/>
    <mergeCell ref="C209:J209"/>
    <mergeCell ref="A182:A190"/>
    <mergeCell ref="B182:B190"/>
    <mergeCell ref="C183:G183"/>
    <mergeCell ref="C185:G185"/>
    <mergeCell ref="C186:G186"/>
    <mergeCell ref="C188:G188"/>
    <mergeCell ref="C189:G189"/>
    <mergeCell ref="C190:J190"/>
    <mergeCell ref="A204:A209"/>
    <mergeCell ref="B204:B209"/>
    <mergeCell ref="C205:G205"/>
    <mergeCell ref="C168:G168"/>
    <mergeCell ref="C141:G141"/>
    <mergeCell ref="A193:A201"/>
    <mergeCell ref="B193:B201"/>
    <mergeCell ref="C194:G194"/>
    <mergeCell ref="C196:G196"/>
    <mergeCell ref="C197:G197"/>
    <mergeCell ref="C199:G199"/>
    <mergeCell ref="C200:G200"/>
    <mergeCell ref="C201:J201"/>
    <mergeCell ref="C187:G187"/>
    <mergeCell ref="C198:G198"/>
    <mergeCell ref="C167:G167"/>
    <mergeCell ref="C184:G184"/>
    <mergeCell ref="C195:G195"/>
    <mergeCell ref="C162:G162"/>
    <mergeCell ref="C166:G166"/>
    <mergeCell ref="A134:A145"/>
    <mergeCell ref="B134:B145"/>
    <mergeCell ref="C135:G135"/>
    <mergeCell ref="C136:G136"/>
    <mergeCell ref="C137:G137"/>
    <mergeCell ref="C138:G138"/>
    <mergeCell ref="C139:G139"/>
  </mergeCells>
  <pageMargins left="0.25" right="0.25" top="0.75" bottom="0.75" header="0.3" footer="0.3"/>
  <pageSetup scale="39" fitToHeight="0" orientation="portrait" horizontalDpi="1200" verticalDpi="1200" r:id="rId1"/>
  <headerFooter>
    <oddHeader xml:space="preserve">&amp;L&amp;16Elkhart County Highway Department&amp;C&amp;16 2026-1 Paving Program </oddHeader>
  </headerFooter>
  <rowBreaks count="2" manualBreakCount="2">
    <brk id="76" max="10" man="1"/>
    <brk id="14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2026-1 Paving Program Bid</vt:lpstr>
      <vt:lpstr>'2026-1 Paving Program Bid'!Print_Area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Soto Luna</dc:creator>
  <cp:lastModifiedBy>Charles McKenzie</cp:lastModifiedBy>
  <cp:lastPrinted>2026-02-20T14:05:35Z</cp:lastPrinted>
  <dcterms:created xsi:type="dcterms:W3CDTF">2025-12-08T19:32:45Z</dcterms:created>
  <dcterms:modified xsi:type="dcterms:W3CDTF">2026-02-20T14:08:13Z</dcterms:modified>
</cp:coreProperties>
</file>