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S:\Engineering\Projects\2025 Paving\2025-2 Paving Program\Bid Phase\Addendum\"/>
    </mc:Choice>
  </mc:AlternateContent>
  <xr:revisionPtr revIDLastSave="0" documentId="13_ncr:1_{7849839E-3FB6-4D1E-B11B-E92EF5E15FA3}" xr6:coauthVersionLast="47" xr6:coauthVersionMax="47" xr10:uidLastSave="{00000000-0000-0000-0000-000000000000}"/>
  <bookViews>
    <workbookView xWindow="-108" yWindow="-108" windowWidth="23256" windowHeight="12456" xr2:uid="{68F49D16-7BD7-4531-BE1C-1ECCE5F77DFC}"/>
  </bookViews>
  <sheets>
    <sheet name="2025-2" sheetId="1" r:id="rId1"/>
  </sheets>
  <definedNames>
    <definedName name="_xlnm.Print_Area" localSheetId="0">'2025-2'!$A$1:$K$179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77" i="1" l="1"/>
  <c r="I175" i="1"/>
  <c r="K175" i="1" s="1"/>
  <c r="K172" i="1"/>
  <c r="G171" i="1"/>
  <c r="I176" i="1" s="1"/>
  <c r="K176" i="1" s="1"/>
  <c r="E171" i="1"/>
  <c r="K167" i="1"/>
  <c r="K166" i="1"/>
  <c r="K165" i="1"/>
  <c r="K164" i="1"/>
  <c r="K163" i="1"/>
  <c r="K162" i="1"/>
  <c r="K161" i="1"/>
  <c r="K160" i="1"/>
  <c r="I173" i="1" l="1"/>
  <c r="K173" i="1" s="1"/>
  <c r="I174" i="1"/>
  <c r="K174" i="1" s="1"/>
  <c r="K168" i="1"/>
  <c r="K25" i="1"/>
  <c r="K23" i="1"/>
  <c r="I22" i="1"/>
  <c r="K22" i="1" s="1"/>
  <c r="K24" i="1"/>
  <c r="I20" i="1"/>
  <c r="K20" i="1" s="1"/>
  <c r="K17" i="1"/>
  <c r="K178" i="1" l="1"/>
  <c r="K100" i="1"/>
  <c r="K89" i="1"/>
  <c r="E153" i="1"/>
  <c r="K155" i="1"/>
  <c r="K154" i="1"/>
  <c r="G153" i="1"/>
  <c r="K156" i="1" l="1"/>
  <c r="I101" i="1"/>
  <c r="K101" i="1" s="1"/>
  <c r="I11" i="1"/>
  <c r="K11" i="1" s="1"/>
  <c r="K12" i="1"/>
  <c r="I10" i="1"/>
  <c r="K10" i="1" s="1"/>
  <c r="K9" i="1"/>
  <c r="I7" i="1"/>
  <c r="K7" i="1" s="1"/>
  <c r="K4" i="1"/>
  <c r="K79" i="1"/>
  <c r="I77" i="1"/>
  <c r="K77" i="1" s="1"/>
  <c r="K74" i="1"/>
  <c r="K102" i="1" l="1"/>
  <c r="I98" i="1"/>
  <c r="K98" i="1" s="1"/>
  <c r="K95" i="1"/>
  <c r="I146" i="1"/>
  <c r="K146" i="1" s="1"/>
  <c r="K145" i="1"/>
  <c r="G144" i="1"/>
  <c r="E144" i="1"/>
  <c r="I148" i="1" l="1"/>
  <c r="K148" i="1" s="1"/>
  <c r="I147" i="1"/>
  <c r="K147" i="1" s="1"/>
  <c r="I149" i="1"/>
  <c r="K149" i="1" s="1"/>
  <c r="K131" i="1"/>
  <c r="I129" i="1"/>
  <c r="K129" i="1" s="1"/>
  <c r="K127" i="1"/>
  <c r="K47" i="1"/>
  <c r="K58" i="1"/>
  <c r="G73" i="1"/>
  <c r="E73" i="1"/>
  <c r="K69" i="1"/>
  <c r="I67" i="1"/>
  <c r="K67" i="1" s="1"/>
  <c r="K64" i="1"/>
  <c r="G63" i="1"/>
  <c r="I68" i="1" s="1"/>
  <c r="K68" i="1" s="1"/>
  <c r="E63" i="1"/>
  <c r="I137" i="1"/>
  <c r="K137" i="1" s="1"/>
  <c r="K136" i="1"/>
  <c r="G135" i="1"/>
  <c r="E135" i="1"/>
  <c r="G126" i="1"/>
  <c r="I128" i="1" s="1"/>
  <c r="K128" i="1" s="1"/>
  <c r="E126" i="1"/>
  <c r="I140" i="1" l="1"/>
  <c r="K140" i="1" s="1"/>
  <c r="I139" i="1"/>
  <c r="K139" i="1" s="1"/>
  <c r="I78" i="1"/>
  <c r="K78" i="1" s="1"/>
  <c r="I76" i="1"/>
  <c r="K76" i="1" s="1"/>
  <c r="I75" i="1"/>
  <c r="K75" i="1" s="1"/>
  <c r="K150" i="1"/>
  <c r="I130" i="1"/>
  <c r="K130" i="1" s="1"/>
  <c r="I138" i="1"/>
  <c r="K138" i="1" s="1"/>
  <c r="I65" i="1"/>
  <c r="K65" i="1" s="1"/>
  <c r="I66" i="1"/>
  <c r="K66" i="1" s="1"/>
  <c r="E3" i="1"/>
  <c r="E16" i="1"/>
  <c r="E29" i="1"/>
  <c r="E52" i="1"/>
  <c r="E83" i="1"/>
  <c r="E94" i="1"/>
  <c r="E106" i="1"/>
  <c r="E116" i="1"/>
  <c r="E39" i="1"/>
  <c r="K141" i="1" l="1"/>
  <c r="K80" i="1"/>
  <c r="K70" i="1"/>
  <c r="K132" i="1"/>
  <c r="K34" i="1" l="1"/>
  <c r="K30" i="1"/>
  <c r="I86" i="1" l="1"/>
  <c r="I85" i="1"/>
  <c r="K90" i="1"/>
  <c r="K84" i="1"/>
  <c r="I87" i="1"/>
  <c r="I45" i="1"/>
  <c r="I46" i="1"/>
  <c r="K35" i="1"/>
  <c r="K87" i="1" l="1"/>
  <c r="I88" i="1" l="1"/>
  <c r="K88" i="1" s="1"/>
  <c r="K86" i="1"/>
  <c r="K85" i="1"/>
  <c r="K91" i="1" l="1"/>
  <c r="K122" i="1" l="1"/>
  <c r="K117" i="1"/>
  <c r="K112" i="1"/>
  <c r="K107" i="1"/>
  <c r="I110" i="1"/>
  <c r="K110" i="1" s="1"/>
  <c r="I120" i="1" l="1"/>
  <c r="K120" i="1" s="1"/>
  <c r="G116" i="1"/>
  <c r="I121" i="1" s="1"/>
  <c r="G106" i="1"/>
  <c r="I111" i="1" s="1"/>
  <c r="K48" i="1"/>
  <c r="K40" i="1"/>
  <c r="K121" i="1" l="1"/>
  <c r="I119" i="1"/>
  <c r="K119" i="1" s="1"/>
  <c r="I108" i="1"/>
  <c r="K108" i="1" s="1"/>
  <c r="I109" i="1"/>
  <c r="K109" i="1" s="1"/>
  <c r="I118" i="1"/>
  <c r="K118" i="1" s="1"/>
  <c r="K111" i="1"/>
  <c r="K123" i="1" l="1"/>
  <c r="K113" i="1"/>
  <c r="G16" i="1"/>
  <c r="I21" i="1" l="1"/>
  <c r="K21" i="1" s="1"/>
  <c r="I19" i="1"/>
  <c r="K19" i="1" s="1"/>
  <c r="I18" i="1"/>
  <c r="K18" i="1" s="1"/>
  <c r="K53" i="1"/>
  <c r="K26" i="1" l="1"/>
  <c r="I56" i="1"/>
  <c r="I32" i="1"/>
  <c r="K32" i="1" s="1"/>
  <c r="G52" i="1" l="1"/>
  <c r="I43" i="1"/>
  <c r="K43" i="1" s="1"/>
  <c r="K46" i="1"/>
  <c r="K45" i="1"/>
  <c r="G94" i="1"/>
  <c r="K59" i="1"/>
  <c r="K56" i="1"/>
  <c r="G39" i="1"/>
  <c r="G29" i="1"/>
  <c r="G3" i="1"/>
  <c r="I8" i="1" l="1"/>
  <c r="K8" i="1" s="1"/>
  <c r="I5" i="1"/>
  <c r="K5" i="1" s="1"/>
  <c r="I6" i="1"/>
  <c r="K6" i="1" s="1"/>
  <c r="I99" i="1"/>
  <c r="K99" i="1" s="1"/>
  <c r="I96" i="1"/>
  <c r="K96" i="1" s="1"/>
  <c r="I97" i="1"/>
  <c r="K97" i="1" s="1"/>
  <c r="I33" i="1"/>
  <c r="K33" i="1" s="1"/>
  <c r="I31" i="1"/>
  <c r="K31" i="1" s="1"/>
  <c r="I55" i="1"/>
  <c r="K55" i="1" s="1"/>
  <c r="I54" i="1"/>
  <c r="K54" i="1" s="1"/>
  <c r="I41" i="1"/>
  <c r="K41" i="1" s="1"/>
  <c r="I42" i="1"/>
  <c r="K42" i="1" s="1"/>
  <c r="I57" i="1"/>
  <c r="K57" i="1" s="1"/>
  <c r="I44" i="1"/>
  <c r="K44" i="1" s="1"/>
  <c r="K60" i="1" l="1"/>
  <c r="K103" i="1"/>
  <c r="K49" i="1"/>
  <c r="K36" i="1"/>
  <c r="K13" i="1"/>
  <c r="K179" i="1" l="1"/>
</calcChain>
</file>

<file path=xl/sharedStrings.xml><?xml version="1.0" encoding="utf-8"?>
<sst xmlns="http://schemas.openxmlformats.org/spreadsheetml/2006/main" count="476" uniqueCount="68">
  <si>
    <t>BID</t>
  </si>
  <si>
    <t>Group</t>
  </si>
  <si>
    <t>Item</t>
  </si>
  <si>
    <t>Road</t>
  </si>
  <si>
    <t>Shape Length</t>
  </si>
  <si>
    <t>Approx. Miles</t>
  </si>
  <si>
    <t>Road Width</t>
  </si>
  <si>
    <t>Unit</t>
  </si>
  <si>
    <t>Unit Quantities</t>
  </si>
  <si>
    <t>Price per Unit</t>
  </si>
  <si>
    <t>Extension</t>
  </si>
  <si>
    <t>LS</t>
  </si>
  <si>
    <t>SYS</t>
  </si>
  <si>
    <t>Tack Coat</t>
  </si>
  <si>
    <t>LFT</t>
  </si>
  <si>
    <t>TON</t>
  </si>
  <si>
    <t>#53 Gravel Shoulders</t>
  </si>
  <si>
    <t>TOTAL FOR ITEM</t>
  </si>
  <si>
    <t xml:space="preserve">Prep Cost (Grind) </t>
  </si>
  <si>
    <t xml:space="preserve">Asphalt Grinding Full Depth </t>
  </si>
  <si>
    <t>Sq Yards</t>
  </si>
  <si>
    <t>Line, Paint, Solid, Yellow 4"</t>
  </si>
  <si>
    <t xml:space="preserve">Prep Cost (Mill) </t>
  </si>
  <si>
    <t>Asphalt Milling (2 inches)</t>
  </si>
  <si>
    <r>
      <t>220 lb/yd</t>
    </r>
    <r>
      <rPr>
        <vertAlign val="superscript"/>
        <sz val="14"/>
        <rFont val="Arial"/>
        <family val="2"/>
      </rPr>
      <t>2</t>
    </r>
    <r>
      <rPr>
        <sz val="14"/>
        <rFont val="Arial"/>
        <family val="2"/>
      </rPr>
      <t xml:space="preserve"> HMA 12.5 mm, Surface, Type B, 58S-28</t>
    </r>
  </si>
  <si>
    <t>EC</t>
  </si>
  <si>
    <t>Line, Paint, Dashed, Yellow 4"</t>
  </si>
  <si>
    <t>Pavement Markings, Thermoplastic, White, Stop Bar, 24"</t>
  </si>
  <si>
    <r>
      <t>275 lb/yd</t>
    </r>
    <r>
      <rPr>
        <vertAlign val="superscript"/>
        <sz val="14"/>
        <rFont val="Arial"/>
        <family val="2"/>
      </rPr>
      <t>2</t>
    </r>
    <r>
      <rPr>
        <sz val="14"/>
        <rFont val="Arial"/>
        <family val="2"/>
      </rPr>
      <t xml:space="preserve"> HMA, 12.5 mm, Surface, Type B, 58S-28 </t>
    </r>
  </si>
  <si>
    <t>Topsoil Shoulders</t>
  </si>
  <si>
    <t>EA</t>
  </si>
  <si>
    <t>County Road 12 (County Road 1 - WCL)</t>
  </si>
  <si>
    <t>County Road 105 ( County Road 24 - County Road 20)</t>
  </si>
  <si>
    <t>Total EC 2025-2</t>
  </si>
  <si>
    <t>County Road 11 (County Road 32 - County Road 30)</t>
  </si>
  <si>
    <t>Prep Cost</t>
  </si>
  <si>
    <t>5th St (Main St - County Road 23)</t>
  </si>
  <si>
    <t>East St (6th St - 5th St)</t>
  </si>
  <si>
    <t>Joint Adhesive</t>
  </si>
  <si>
    <t>County Road 22 (Goshen City Limits - County Road 28) - Full Depth Patching</t>
  </si>
  <si>
    <t>Lamplighter (Country Acres Dr - Ridgeway Ln) - Full Depth Patching</t>
  </si>
  <si>
    <t>County Road 40 (County Road 7 - County Road 9)</t>
  </si>
  <si>
    <t>Main St (County Road 46 - 5th St)</t>
  </si>
  <si>
    <t>Lake Dr (State Road 19 - County Road 109)</t>
  </si>
  <si>
    <t>County Road 27 ( County Road 40 - County Road 27)</t>
  </si>
  <si>
    <t>County Road 131 (County Road 10 - County Road 33)</t>
  </si>
  <si>
    <t>CROSS CREEK, STEPPLE CHASE, RAINTREE DR, WOODTHURSH DR, ROBIN NEST DR, FOXBORO DR, PEBBLE BROOKE DR, AND QUAIL POINTE DR</t>
  </si>
  <si>
    <r>
      <t>880 lb/yd</t>
    </r>
    <r>
      <rPr>
        <vertAlign val="superscript"/>
        <sz val="14"/>
        <rFont val="Arial"/>
        <family val="2"/>
      </rPr>
      <t xml:space="preserve">2 </t>
    </r>
    <r>
      <rPr>
        <sz val="14"/>
        <rFont val="Arial"/>
        <family val="2"/>
      </rPr>
      <t>HMA For Full Depth Patching, Type B, 58S-28*</t>
    </r>
  </si>
  <si>
    <t>Line, Paint, Solid, White 4"</t>
  </si>
  <si>
    <t>Sq Yds for Tack</t>
  </si>
  <si>
    <t xml:space="preserve">Bridge Deck Resurface </t>
  </si>
  <si>
    <t xml:space="preserve">Monument Replacement </t>
  </si>
  <si>
    <t>EACH</t>
  </si>
  <si>
    <t>Resurface Bridge Deck #130 With Membrane (EC1 - County Road 12)</t>
  </si>
  <si>
    <t>SHADY LN, FIELDS FARM TRAIL, DUMBARTON CT, BRIDGEWATER CT, DEERE CREEK LN, COURTYARD LN, OAK COVE DR, RAY DR, RAY CT, SPRING CREST DR, DOWNING CT, CREEK HAVEN DR, CARRIAGE CT, WINDING WATERS LN, ASPENWOOD DR, FERN DR, KILLIAN LN, HEATHER LN, HAMPTON WOODS DR, JONATHAN DR, SHELBURNE CT, COVENTRY CT, CORRY LN</t>
  </si>
  <si>
    <t>Compacted Aggregate, No. 2</t>
  </si>
  <si>
    <t>Compacted Aggregate, No. 53</t>
  </si>
  <si>
    <t>Manhole Casting Adjustments to Grade</t>
  </si>
  <si>
    <r>
      <t>660 lb/yd</t>
    </r>
    <r>
      <rPr>
        <vertAlign val="superscript"/>
        <sz val="14"/>
        <rFont val="Arial"/>
        <family val="2"/>
      </rPr>
      <t xml:space="preserve">2 </t>
    </r>
    <r>
      <rPr>
        <sz val="14"/>
        <rFont val="Arial"/>
        <family val="2"/>
      </rPr>
      <t>HMA For Full Depth Patching, Type B, 58S-28*</t>
    </r>
  </si>
  <si>
    <t>Six Span Kayak Launch - Curb Ramp</t>
  </si>
  <si>
    <t>Concrete, Remove</t>
  </si>
  <si>
    <t>Compacted Agregate No 53</t>
  </si>
  <si>
    <t>Curb Ramp, Concrete</t>
  </si>
  <si>
    <t>Detectable Warning Surfaces</t>
  </si>
  <si>
    <t>Sidewalk, Concrete, 6"</t>
  </si>
  <si>
    <t>Line, Paint, Solid, Blue, 4 IN</t>
  </si>
  <si>
    <t>Pavement Message Marking, Paint, Handicap Symbol</t>
  </si>
  <si>
    <t xml:space="preserve">County Road 142 (County Road 17 - County Road 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</si>
</sst>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quot;$&quot;#,##0.00"/>
  </numFmts>
  <fonts count="15" x14ac:knownFonts="1">
    <font>
      <sz val="11"/>
      <color theme="1"/>
      <name val="Calibri"/>
      <family val="2"/>
      <scheme val="minor"/>
    </font>
    <font>
      <sz val="24"/>
      <name val="Arial"/>
      <family val="2"/>
    </font>
    <font>
      <b/>
      <sz val="12"/>
      <name val="Arial"/>
      <family val="2"/>
    </font>
    <font>
      <sz val="11"/>
      <color theme="1"/>
      <name val="Arial"/>
      <family val="2"/>
    </font>
    <font>
      <sz val="24"/>
      <color theme="1"/>
      <name val="Arial"/>
      <family val="2"/>
    </font>
    <font>
      <b/>
      <sz val="14"/>
      <name val="Arial"/>
      <family val="2"/>
    </font>
    <font>
      <sz val="36"/>
      <name val="Arial"/>
      <family val="2"/>
    </font>
    <font>
      <sz val="14"/>
      <name val="Arial"/>
      <family val="2"/>
    </font>
    <font>
      <vertAlign val="superscript"/>
      <sz val="14"/>
      <name val="Arial"/>
      <family val="2"/>
    </font>
    <font>
      <sz val="14"/>
      <color theme="1"/>
      <name val="Arial"/>
      <family val="2"/>
    </font>
    <font>
      <sz val="14"/>
      <color theme="1"/>
      <name val="Calibri"/>
      <family val="2"/>
      <scheme val="minor"/>
    </font>
    <font>
      <sz val="11"/>
      <color theme="1"/>
      <name val="Calibri"/>
      <family val="2"/>
      <scheme val="minor"/>
    </font>
    <font>
      <sz val="11"/>
      <name val="Arial"/>
      <family val="2"/>
    </font>
    <font>
      <b/>
      <sz val="20"/>
      <color theme="1"/>
      <name val="Arial"/>
      <family val="2"/>
    </font>
    <font>
      <sz val="36"/>
      <color theme="1"/>
      <name val="Arial"/>
      <family val="2"/>
    </font>
  </fonts>
  <fills count="7">
    <fill>
      <patternFill patternType="none"/>
    </fill>
    <fill>
      <patternFill patternType="gray125"/>
    </fill>
    <fill>
      <patternFill patternType="solid">
        <fgColor theme="6" tint="0.39997558519241921"/>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2"/>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s>
  <cellStyleXfs count="2">
    <xf numFmtId="0" fontId="0" fillId="0" borderId="0"/>
    <xf numFmtId="44" fontId="11" fillId="0" borderId="0" applyFont="0" applyFill="0" applyBorder="0" applyAlignment="0" applyProtection="0"/>
  </cellStyleXfs>
  <cellXfs count="67">
    <xf numFmtId="0" fontId="0" fillId="0" borderId="0" xfId="0"/>
    <xf numFmtId="0" fontId="1" fillId="0" borderId="0" xfId="0" applyFont="1" applyAlignment="1" applyProtection="1">
      <alignment horizontal="center" vertical="center"/>
      <protection locked="0" hidden="1"/>
    </xf>
    <xf numFmtId="0" fontId="2" fillId="0" borderId="0" xfId="0" applyFont="1" applyAlignment="1" applyProtection="1">
      <alignment horizontal="center" vertical="center"/>
      <protection locked="0" hidden="1"/>
    </xf>
    <xf numFmtId="2" fontId="3" fillId="2" borderId="1" xfId="0" applyNumberFormat="1" applyFont="1" applyFill="1" applyBorder="1" applyAlignment="1" applyProtection="1">
      <alignment vertical="center"/>
      <protection locked="0" hidden="1"/>
    </xf>
    <xf numFmtId="2" fontId="3" fillId="2" borderId="2" xfId="0" applyNumberFormat="1" applyFont="1" applyFill="1" applyBorder="1" applyAlignment="1" applyProtection="1">
      <alignment vertical="center"/>
      <protection locked="0" hidden="1"/>
    </xf>
    <xf numFmtId="164" fontId="3" fillId="2" borderId="2" xfId="0" applyNumberFormat="1" applyFont="1" applyFill="1" applyBorder="1" applyAlignment="1" applyProtection="1">
      <alignment vertical="center"/>
      <protection locked="0" hidden="1"/>
    </xf>
    <xf numFmtId="1" fontId="3" fillId="2" borderId="2" xfId="0" applyNumberFormat="1" applyFont="1" applyFill="1" applyBorder="1" applyAlignment="1" applyProtection="1">
      <alignment vertical="center"/>
      <protection locked="0" hidden="1"/>
    </xf>
    <xf numFmtId="1" fontId="4" fillId="2" borderId="2" xfId="0" applyNumberFormat="1" applyFont="1" applyFill="1" applyBorder="1" applyAlignment="1" applyProtection="1">
      <alignment horizontal="center" vertical="center"/>
      <protection locked="0" hidden="1"/>
    </xf>
    <xf numFmtId="165" fontId="4" fillId="2" borderId="2" xfId="0" applyNumberFormat="1" applyFont="1" applyFill="1" applyBorder="1" applyAlignment="1" applyProtection="1">
      <alignment horizontal="left" vertical="center"/>
      <protection locked="0" hidden="1"/>
    </xf>
    <xf numFmtId="4" fontId="4" fillId="2" borderId="2" xfId="0" applyNumberFormat="1" applyFont="1" applyFill="1" applyBorder="1" applyAlignment="1" applyProtection="1">
      <alignment horizontal="center" vertical="center"/>
      <protection locked="0" hidden="1"/>
    </xf>
    <xf numFmtId="0" fontId="0" fillId="0" borderId="0" xfId="0" applyAlignment="1" applyProtection="1">
      <alignment vertical="center"/>
      <protection locked="0"/>
    </xf>
    <xf numFmtId="0" fontId="5" fillId="3" borderId="4" xfId="0" applyFont="1" applyFill="1" applyBorder="1" applyAlignment="1" applyProtection="1">
      <alignment horizontal="center" vertical="center"/>
      <protection locked="0" hidden="1"/>
    </xf>
    <xf numFmtId="2" fontId="5" fillId="4" borderId="4" xfId="0" applyNumberFormat="1" applyFont="1" applyFill="1" applyBorder="1" applyAlignment="1" applyProtection="1">
      <alignment horizontal="center" vertical="center" wrapText="1"/>
      <protection locked="0" hidden="1"/>
    </xf>
    <xf numFmtId="164" fontId="5" fillId="4" borderId="4" xfId="0" applyNumberFormat="1" applyFont="1" applyFill="1" applyBorder="1" applyAlignment="1" applyProtection="1">
      <alignment horizontal="center" vertical="center" wrapText="1"/>
      <protection locked="0" hidden="1"/>
    </xf>
    <xf numFmtId="1" fontId="5" fillId="4" borderId="4" xfId="0" applyNumberFormat="1" applyFont="1" applyFill="1" applyBorder="1" applyAlignment="1" applyProtection="1">
      <alignment horizontal="center" vertical="center" wrapText="1"/>
      <protection locked="0" hidden="1"/>
    </xf>
    <xf numFmtId="165" fontId="5" fillId="4" borderId="4" xfId="0" applyNumberFormat="1" applyFont="1" applyFill="1" applyBorder="1" applyAlignment="1" applyProtection="1">
      <alignment horizontal="center" vertical="center" wrapText="1"/>
      <protection locked="0" hidden="1"/>
    </xf>
    <xf numFmtId="4" fontId="5" fillId="4" borderId="4" xfId="0" applyNumberFormat="1" applyFont="1" applyFill="1" applyBorder="1" applyAlignment="1" applyProtection="1">
      <alignment horizontal="center" vertical="center" wrapText="1"/>
      <protection locked="0" hidden="1"/>
    </xf>
    <xf numFmtId="3" fontId="7" fillId="0" borderId="4" xfId="0" applyNumberFormat="1" applyFont="1" applyBorder="1" applyAlignment="1" applyProtection="1">
      <alignment horizontal="center" vertical="center"/>
      <protection locked="0"/>
    </xf>
    <xf numFmtId="4" fontId="7" fillId="0" borderId="4" xfId="0" applyNumberFormat="1" applyFont="1" applyBorder="1" applyAlignment="1" applyProtection="1">
      <alignment horizontal="center" vertical="center" wrapText="1"/>
      <protection hidden="1"/>
    </xf>
    <xf numFmtId="4" fontId="7" fillId="0" borderId="4" xfId="0" applyNumberFormat="1" applyFont="1" applyBorder="1" applyAlignment="1" applyProtection="1">
      <alignment horizontal="center" vertical="center" wrapText="1"/>
      <protection locked="0" hidden="1"/>
    </xf>
    <xf numFmtId="3" fontId="7" fillId="0" borderId="4" xfId="0" applyNumberFormat="1" applyFont="1" applyBorder="1" applyAlignment="1" applyProtection="1">
      <alignment horizontal="center" vertical="center" wrapText="1"/>
      <protection hidden="1"/>
    </xf>
    <xf numFmtId="165" fontId="7" fillId="0" borderId="4" xfId="0" applyNumberFormat="1" applyFont="1" applyBorder="1" applyAlignment="1" applyProtection="1">
      <alignment horizontal="right" vertical="center"/>
      <protection locked="0"/>
    </xf>
    <xf numFmtId="0" fontId="7" fillId="0" borderId="4" xfId="0" applyFont="1" applyBorder="1" applyAlignment="1">
      <alignment horizontal="center" vertical="center"/>
    </xf>
    <xf numFmtId="3" fontId="7" fillId="0" borderId="4" xfId="0" applyNumberFormat="1" applyFont="1" applyBorder="1" applyAlignment="1" applyProtection="1">
      <alignment horizontal="center" vertical="center" wrapText="1"/>
      <protection locked="0" hidden="1"/>
    </xf>
    <xf numFmtId="165" fontId="7" fillId="0" borderId="4" xfId="0" applyNumberFormat="1" applyFont="1" applyBorder="1" applyAlignment="1">
      <alignment horizontal="right" vertical="center"/>
    </xf>
    <xf numFmtId="0" fontId="7" fillId="0" borderId="3" xfId="0" applyFont="1" applyBorder="1" applyAlignment="1">
      <alignment horizontal="center" vertical="center"/>
    </xf>
    <xf numFmtId="0" fontId="10" fillId="0" borderId="0" xfId="0" applyFont="1" applyAlignment="1" applyProtection="1">
      <alignment vertical="center"/>
      <protection locked="0"/>
    </xf>
    <xf numFmtId="2" fontId="3" fillId="0" borderId="0" xfId="0" applyNumberFormat="1" applyFont="1" applyAlignment="1" applyProtection="1">
      <alignment vertical="center"/>
      <protection locked="0" hidden="1"/>
    </xf>
    <xf numFmtId="164" fontId="3" fillId="0" borderId="0" xfId="0" applyNumberFormat="1" applyFont="1" applyAlignment="1" applyProtection="1">
      <alignment vertical="center"/>
      <protection locked="0" hidden="1"/>
    </xf>
    <xf numFmtId="1" fontId="3" fillId="0" borderId="0" xfId="0" applyNumberFormat="1" applyFont="1" applyAlignment="1" applyProtection="1">
      <alignment vertical="center"/>
      <protection locked="0" hidden="1"/>
    </xf>
    <xf numFmtId="1" fontId="3" fillId="0" borderId="0" xfId="0" applyNumberFormat="1" applyFont="1" applyAlignment="1" applyProtection="1">
      <alignment horizontal="center" vertical="center"/>
      <protection locked="0" hidden="1"/>
    </xf>
    <xf numFmtId="165" fontId="3" fillId="0" borderId="0" xfId="0" applyNumberFormat="1" applyFont="1" applyAlignment="1" applyProtection="1">
      <alignment horizontal="right" vertical="center"/>
      <protection locked="0" hidden="1"/>
    </xf>
    <xf numFmtId="4" fontId="3" fillId="0" borderId="0" xfId="0" applyNumberFormat="1" applyFont="1" applyAlignment="1" applyProtection="1">
      <alignment horizontal="right" vertical="center"/>
      <protection locked="0" hidden="1"/>
    </xf>
    <xf numFmtId="0" fontId="7" fillId="5" borderId="4" xfId="0" applyFont="1" applyFill="1" applyBorder="1" applyAlignment="1" applyProtection="1">
      <alignment horizontal="center" vertical="center"/>
      <protection locked="0"/>
    </xf>
    <xf numFmtId="1" fontId="7" fillId="0" borderId="4" xfId="0" applyNumberFormat="1" applyFont="1" applyBorder="1" applyAlignment="1" applyProtection="1">
      <alignment horizontal="center" vertical="center" wrapText="1"/>
      <protection locked="0" hidden="1"/>
    </xf>
    <xf numFmtId="2" fontId="12" fillId="2" borderId="1" xfId="0" applyNumberFormat="1" applyFont="1" applyFill="1" applyBorder="1" applyAlignment="1" applyProtection="1">
      <alignment vertical="center"/>
      <protection locked="0" hidden="1"/>
    </xf>
    <xf numFmtId="2" fontId="12" fillId="2" borderId="2" xfId="0" applyNumberFormat="1" applyFont="1" applyFill="1" applyBorder="1" applyAlignment="1" applyProtection="1">
      <alignment vertical="center"/>
      <protection locked="0" hidden="1"/>
    </xf>
    <xf numFmtId="164" fontId="12" fillId="2" borderId="2" xfId="0" applyNumberFormat="1" applyFont="1" applyFill="1" applyBorder="1" applyAlignment="1" applyProtection="1">
      <alignment vertical="center"/>
      <protection locked="0" hidden="1"/>
    </xf>
    <xf numFmtId="1" fontId="12" fillId="2" borderId="2" xfId="0" applyNumberFormat="1" applyFont="1" applyFill="1" applyBorder="1" applyAlignment="1" applyProtection="1">
      <alignment vertical="center"/>
      <protection locked="0" hidden="1"/>
    </xf>
    <xf numFmtId="1" fontId="1" fillId="2" borderId="2" xfId="0" applyNumberFormat="1" applyFont="1" applyFill="1" applyBorder="1" applyAlignment="1" applyProtection="1">
      <alignment horizontal="center" vertical="center"/>
      <protection locked="0" hidden="1"/>
    </xf>
    <xf numFmtId="165" fontId="1" fillId="2" borderId="2" xfId="0" applyNumberFormat="1" applyFont="1" applyFill="1" applyBorder="1" applyAlignment="1" applyProtection="1">
      <alignment horizontal="left" vertical="center"/>
      <protection locked="0" hidden="1"/>
    </xf>
    <xf numFmtId="4" fontId="1" fillId="2" borderId="2" xfId="0" applyNumberFormat="1" applyFont="1" applyFill="1" applyBorder="1" applyAlignment="1" applyProtection="1">
      <alignment horizontal="center" vertical="center"/>
      <protection locked="0" hidden="1"/>
    </xf>
    <xf numFmtId="0" fontId="1" fillId="6" borderId="0" xfId="0" applyFont="1" applyFill="1" applyAlignment="1" applyProtection="1">
      <alignment horizontal="center" vertical="center"/>
      <protection locked="0" hidden="1"/>
    </xf>
    <xf numFmtId="0" fontId="2" fillId="6" borderId="0" xfId="0" applyFont="1" applyFill="1" applyAlignment="1" applyProtection="1">
      <alignment horizontal="center" vertical="center"/>
      <protection locked="0" hidden="1"/>
    </xf>
    <xf numFmtId="165" fontId="13" fillId="0" borderId="4" xfId="1" applyNumberFormat="1" applyFont="1" applyBorder="1" applyAlignment="1" applyProtection="1">
      <alignment horizontal="right" vertical="center"/>
      <protection locked="0" hidden="1"/>
    </xf>
    <xf numFmtId="44" fontId="0" fillId="0" borderId="0" xfId="1" applyFont="1" applyAlignment="1" applyProtection="1">
      <alignment vertical="center"/>
      <protection locked="0"/>
    </xf>
    <xf numFmtId="44" fontId="0" fillId="0" borderId="0" xfId="0" applyNumberFormat="1" applyAlignment="1" applyProtection="1">
      <alignment vertical="center"/>
      <protection locked="0"/>
    </xf>
    <xf numFmtId="49" fontId="0" fillId="0" borderId="9" xfId="0" applyNumberFormat="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165" fontId="13" fillId="6" borderId="0" xfId="0" applyNumberFormat="1" applyFont="1" applyFill="1" applyAlignment="1" applyProtection="1">
      <alignment horizontal="right" vertical="center"/>
      <protection locked="0" hidden="1"/>
    </xf>
    <xf numFmtId="165" fontId="13" fillId="6" borderId="8" xfId="0" applyNumberFormat="1" applyFont="1" applyFill="1" applyBorder="1" applyAlignment="1" applyProtection="1">
      <alignment horizontal="right" vertical="center"/>
      <protection locked="0" hidden="1"/>
    </xf>
    <xf numFmtId="0" fontId="7" fillId="5" borderId="1" xfId="0" applyFont="1" applyFill="1" applyBorder="1" applyAlignment="1" applyProtection="1">
      <alignment horizontal="right" vertical="center"/>
      <protection locked="0"/>
    </xf>
    <xf numFmtId="0" fontId="7" fillId="5" borderId="2" xfId="0" applyFont="1" applyFill="1" applyBorder="1" applyAlignment="1" applyProtection="1">
      <alignment horizontal="right" vertical="center"/>
      <protection locked="0"/>
    </xf>
    <xf numFmtId="0" fontId="7" fillId="5" borderId="3" xfId="0" applyFont="1" applyFill="1" applyBorder="1" applyAlignment="1" applyProtection="1">
      <alignment horizontal="right" vertical="center"/>
      <protection locked="0"/>
    </xf>
    <xf numFmtId="0" fontId="7" fillId="0" borderId="4" xfId="0" applyFont="1" applyBorder="1" applyAlignment="1">
      <alignment horizontal="center" vertical="center"/>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6" fillId="5" borderId="5" xfId="0" applyFont="1" applyFill="1" applyBorder="1" applyAlignment="1" applyProtection="1">
      <alignment horizontal="center" vertical="center"/>
      <protection locked="0"/>
    </xf>
    <xf numFmtId="0" fontId="6" fillId="5" borderId="6" xfId="0" applyFont="1" applyFill="1" applyBorder="1" applyAlignment="1" applyProtection="1">
      <alignment horizontal="center" vertical="center"/>
      <protection locked="0"/>
    </xf>
    <xf numFmtId="0" fontId="6" fillId="5" borderId="7" xfId="0" applyFont="1" applyFill="1" applyBorder="1" applyAlignment="1" applyProtection="1">
      <alignment horizontal="center" vertical="center"/>
      <protection locked="0"/>
    </xf>
    <xf numFmtId="0" fontId="6" fillId="5" borderId="4" xfId="0" applyFont="1" applyFill="1" applyBorder="1" applyAlignment="1" applyProtection="1">
      <alignment horizontal="center" vertical="center"/>
      <protection locked="0"/>
    </xf>
    <xf numFmtId="0" fontId="14" fillId="5" borderId="4" xfId="0" applyFont="1" applyFill="1" applyBorder="1" applyAlignment="1" applyProtection="1">
      <alignment horizontal="center" vertical="center"/>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CB025-BA2D-461D-94AD-9C34F0D7A523}">
  <sheetPr>
    <tabColor rgb="FFFFFF00"/>
    <pageSetUpPr fitToPage="1"/>
  </sheetPr>
  <dimension ref="A1:N190"/>
  <sheetViews>
    <sheetView tabSelected="1" view="pageBreakPreview" topLeftCell="A170" zoomScale="55" zoomScaleNormal="70" zoomScaleSheetLayoutView="55" zoomScalePageLayoutView="38" workbookViewId="0">
      <selection activeCell="C159" sqref="C159"/>
    </sheetView>
  </sheetViews>
  <sheetFormatPr defaultRowHeight="35.1" customHeight="1" x14ac:dyDescent="0.3"/>
  <cols>
    <col min="1" max="1" width="12.44140625" style="1" customWidth="1"/>
    <col min="2" max="2" width="13" style="1" customWidth="1"/>
    <col min="3" max="3" width="105.6640625" style="2" customWidth="1"/>
    <col min="4" max="4" width="14.44140625" style="27" customWidth="1"/>
    <col min="5" max="5" width="13.109375" style="27" customWidth="1"/>
    <col min="6" max="6" width="14.5546875" style="28" bestFit="1" customWidth="1"/>
    <col min="7" max="7" width="17" style="29" customWidth="1"/>
    <col min="8" max="8" width="10" style="29" customWidth="1"/>
    <col min="9" max="9" width="14.88671875" style="30" customWidth="1"/>
    <col min="10" max="10" width="15.33203125" style="31" customWidth="1"/>
    <col min="11" max="11" width="29.44140625" style="32" customWidth="1"/>
    <col min="12" max="12" width="13.109375" style="10" customWidth="1"/>
    <col min="13" max="13" width="23.88671875" style="10" bestFit="1" customWidth="1"/>
    <col min="14" max="14" width="20.44140625" style="10" bestFit="1" customWidth="1"/>
    <col min="15" max="15" width="11.33203125" style="10" bestFit="1" customWidth="1"/>
    <col min="16" max="16" width="15.88671875" style="10" bestFit="1" customWidth="1"/>
    <col min="17" max="226" width="9.109375" style="10"/>
    <col min="227" max="227" width="10.109375" style="10" customWidth="1"/>
    <col min="228" max="228" width="49.5546875" style="10" bestFit="1" customWidth="1"/>
    <col min="229" max="229" width="23.88671875" style="10" bestFit="1" customWidth="1"/>
    <col min="230" max="230" width="11.109375" style="10" bestFit="1" customWidth="1"/>
    <col min="231" max="231" width="9.44140625" style="10" customWidth="1"/>
    <col min="232" max="232" width="16.109375" style="10" bestFit="1" customWidth="1"/>
    <col min="233" max="233" width="14.88671875" style="10" bestFit="1" customWidth="1"/>
    <col min="234" max="234" width="22.88671875" style="10" bestFit="1" customWidth="1"/>
    <col min="235" max="235" width="12.5546875" style="10" customWidth="1"/>
    <col min="236" max="236" width="19.109375" style="10" customWidth="1"/>
    <col min="237" max="237" width="17.109375" style="10" customWidth="1"/>
    <col min="238" max="238" width="18.5546875" style="10" customWidth="1"/>
    <col min="239" max="239" width="25" style="10" customWidth="1"/>
    <col min="240" max="240" width="41.44140625" style="10" customWidth="1"/>
    <col min="241" max="482" width="9.109375" style="10"/>
    <col min="483" max="483" width="10.109375" style="10" customWidth="1"/>
    <col min="484" max="484" width="49.5546875" style="10" bestFit="1" customWidth="1"/>
    <col min="485" max="485" width="23.88671875" style="10" bestFit="1" customWidth="1"/>
    <col min="486" max="486" width="11.109375" style="10" bestFit="1" customWidth="1"/>
    <col min="487" max="487" width="9.44140625" style="10" customWidth="1"/>
    <col min="488" max="488" width="16.109375" style="10" bestFit="1" customWidth="1"/>
    <col min="489" max="489" width="14.88671875" style="10" bestFit="1" customWidth="1"/>
    <col min="490" max="490" width="22.88671875" style="10" bestFit="1" customWidth="1"/>
    <col min="491" max="491" width="12.5546875" style="10" customWidth="1"/>
    <col min="492" max="492" width="19.109375" style="10" customWidth="1"/>
    <col min="493" max="493" width="17.109375" style="10" customWidth="1"/>
    <col min="494" max="494" width="18.5546875" style="10" customWidth="1"/>
    <col min="495" max="495" width="25" style="10" customWidth="1"/>
    <col min="496" max="496" width="41.44140625" style="10" customWidth="1"/>
    <col min="497" max="738" width="9.109375" style="10"/>
    <col min="739" max="739" width="10.109375" style="10" customWidth="1"/>
    <col min="740" max="740" width="49.5546875" style="10" bestFit="1" customWidth="1"/>
    <col min="741" max="741" width="23.88671875" style="10" bestFit="1" customWidth="1"/>
    <col min="742" max="742" width="11.109375" style="10" bestFit="1" customWidth="1"/>
    <col min="743" max="743" width="9.44140625" style="10" customWidth="1"/>
    <col min="744" max="744" width="16.109375" style="10" bestFit="1" customWidth="1"/>
    <col min="745" max="745" width="14.88671875" style="10" bestFit="1" customWidth="1"/>
    <col min="746" max="746" width="22.88671875" style="10" bestFit="1" customWidth="1"/>
    <col min="747" max="747" width="12.5546875" style="10" customWidth="1"/>
    <col min="748" max="748" width="19.109375" style="10" customWidth="1"/>
    <col min="749" max="749" width="17.109375" style="10" customWidth="1"/>
    <col min="750" max="750" width="18.5546875" style="10" customWidth="1"/>
    <col min="751" max="751" width="25" style="10" customWidth="1"/>
    <col min="752" max="752" width="41.44140625" style="10" customWidth="1"/>
    <col min="753" max="994" width="9.109375" style="10"/>
    <col min="995" max="995" width="10.109375" style="10" customWidth="1"/>
    <col min="996" max="996" width="49.5546875" style="10" bestFit="1" customWidth="1"/>
    <col min="997" max="997" width="23.88671875" style="10" bestFit="1" customWidth="1"/>
    <col min="998" max="998" width="11.109375" style="10" bestFit="1" customWidth="1"/>
    <col min="999" max="999" width="9.44140625" style="10" customWidth="1"/>
    <col min="1000" max="1000" width="16.109375" style="10" bestFit="1" customWidth="1"/>
    <col min="1001" max="1001" width="14.88671875" style="10" bestFit="1" customWidth="1"/>
    <col min="1002" max="1002" width="22.88671875" style="10" bestFit="1" customWidth="1"/>
    <col min="1003" max="1003" width="12.5546875" style="10" customWidth="1"/>
    <col min="1004" max="1004" width="19.109375" style="10" customWidth="1"/>
    <col min="1005" max="1005" width="17.109375" style="10" customWidth="1"/>
    <col min="1006" max="1006" width="18.5546875" style="10" customWidth="1"/>
    <col min="1007" max="1007" width="25" style="10" customWidth="1"/>
    <col min="1008" max="1008" width="41.44140625" style="10" customWidth="1"/>
    <col min="1009" max="1250" width="9.109375" style="10"/>
    <col min="1251" max="1251" width="10.109375" style="10" customWidth="1"/>
    <col min="1252" max="1252" width="49.5546875" style="10" bestFit="1" customWidth="1"/>
    <col min="1253" max="1253" width="23.88671875" style="10" bestFit="1" customWidth="1"/>
    <col min="1254" max="1254" width="11.109375" style="10" bestFit="1" customWidth="1"/>
    <col min="1255" max="1255" width="9.44140625" style="10" customWidth="1"/>
    <col min="1256" max="1256" width="16.109375" style="10" bestFit="1" customWidth="1"/>
    <col min="1257" max="1257" width="14.88671875" style="10" bestFit="1" customWidth="1"/>
    <col min="1258" max="1258" width="22.88671875" style="10" bestFit="1" customWidth="1"/>
    <col min="1259" max="1259" width="12.5546875" style="10" customWidth="1"/>
    <col min="1260" max="1260" width="19.109375" style="10" customWidth="1"/>
    <col min="1261" max="1261" width="17.109375" style="10" customWidth="1"/>
    <col min="1262" max="1262" width="18.5546875" style="10" customWidth="1"/>
    <col min="1263" max="1263" width="25" style="10" customWidth="1"/>
    <col min="1264" max="1264" width="41.44140625" style="10" customWidth="1"/>
    <col min="1265" max="1506" width="9.109375" style="10"/>
    <col min="1507" max="1507" width="10.109375" style="10" customWidth="1"/>
    <col min="1508" max="1508" width="49.5546875" style="10" bestFit="1" customWidth="1"/>
    <col min="1509" max="1509" width="23.88671875" style="10" bestFit="1" customWidth="1"/>
    <col min="1510" max="1510" width="11.109375" style="10" bestFit="1" customWidth="1"/>
    <col min="1511" max="1511" width="9.44140625" style="10" customWidth="1"/>
    <col min="1512" max="1512" width="16.109375" style="10" bestFit="1" customWidth="1"/>
    <col min="1513" max="1513" width="14.88671875" style="10" bestFit="1" customWidth="1"/>
    <col min="1514" max="1514" width="22.88671875" style="10" bestFit="1" customWidth="1"/>
    <col min="1515" max="1515" width="12.5546875" style="10" customWidth="1"/>
    <col min="1516" max="1516" width="19.109375" style="10" customWidth="1"/>
    <col min="1517" max="1517" width="17.109375" style="10" customWidth="1"/>
    <col min="1518" max="1518" width="18.5546875" style="10" customWidth="1"/>
    <col min="1519" max="1519" width="25" style="10" customWidth="1"/>
    <col min="1520" max="1520" width="41.44140625" style="10" customWidth="1"/>
    <col min="1521" max="1762" width="9.109375" style="10"/>
    <col min="1763" max="1763" width="10.109375" style="10" customWidth="1"/>
    <col min="1764" max="1764" width="49.5546875" style="10" bestFit="1" customWidth="1"/>
    <col min="1765" max="1765" width="23.88671875" style="10" bestFit="1" customWidth="1"/>
    <col min="1766" max="1766" width="11.109375" style="10" bestFit="1" customWidth="1"/>
    <col min="1767" max="1767" width="9.44140625" style="10" customWidth="1"/>
    <col min="1768" max="1768" width="16.109375" style="10" bestFit="1" customWidth="1"/>
    <col min="1769" max="1769" width="14.88671875" style="10" bestFit="1" customWidth="1"/>
    <col min="1770" max="1770" width="22.88671875" style="10" bestFit="1" customWidth="1"/>
    <col min="1771" max="1771" width="12.5546875" style="10" customWidth="1"/>
    <col min="1772" max="1772" width="19.109375" style="10" customWidth="1"/>
    <col min="1773" max="1773" width="17.109375" style="10" customWidth="1"/>
    <col min="1774" max="1774" width="18.5546875" style="10" customWidth="1"/>
    <col min="1775" max="1775" width="25" style="10" customWidth="1"/>
    <col min="1776" max="1776" width="41.44140625" style="10" customWidth="1"/>
    <col min="1777" max="2018" width="9.109375" style="10"/>
    <col min="2019" max="2019" width="10.109375" style="10" customWidth="1"/>
    <col min="2020" max="2020" width="49.5546875" style="10" bestFit="1" customWidth="1"/>
    <col min="2021" max="2021" width="23.88671875" style="10" bestFit="1" customWidth="1"/>
    <col min="2022" max="2022" width="11.109375" style="10" bestFit="1" customWidth="1"/>
    <col min="2023" max="2023" width="9.44140625" style="10" customWidth="1"/>
    <col min="2024" max="2024" width="16.109375" style="10" bestFit="1" customWidth="1"/>
    <col min="2025" max="2025" width="14.88671875" style="10" bestFit="1" customWidth="1"/>
    <col min="2026" max="2026" width="22.88671875" style="10" bestFit="1" customWidth="1"/>
    <col min="2027" max="2027" width="12.5546875" style="10" customWidth="1"/>
    <col min="2028" max="2028" width="19.109375" style="10" customWidth="1"/>
    <col min="2029" max="2029" width="17.109375" style="10" customWidth="1"/>
    <col min="2030" max="2030" width="18.5546875" style="10" customWidth="1"/>
    <col min="2031" max="2031" width="25" style="10" customWidth="1"/>
    <col min="2032" max="2032" width="41.44140625" style="10" customWidth="1"/>
    <col min="2033" max="2274" width="9.109375" style="10"/>
    <col min="2275" max="2275" width="10.109375" style="10" customWidth="1"/>
    <col min="2276" max="2276" width="49.5546875" style="10" bestFit="1" customWidth="1"/>
    <col min="2277" max="2277" width="23.88671875" style="10" bestFit="1" customWidth="1"/>
    <col min="2278" max="2278" width="11.109375" style="10" bestFit="1" customWidth="1"/>
    <col min="2279" max="2279" width="9.44140625" style="10" customWidth="1"/>
    <col min="2280" max="2280" width="16.109375" style="10" bestFit="1" customWidth="1"/>
    <col min="2281" max="2281" width="14.88671875" style="10" bestFit="1" customWidth="1"/>
    <col min="2282" max="2282" width="22.88671875" style="10" bestFit="1" customWidth="1"/>
    <col min="2283" max="2283" width="12.5546875" style="10" customWidth="1"/>
    <col min="2284" max="2284" width="19.109375" style="10" customWidth="1"/>
    <col min="2285" max="2285" width="17.109375" style="10" customWidth="1"/>
    <col min="2286" max="2286" width="18.5546875" style="10" customWidth="1"/>
    <col min="2287" max="2287" width="25" style="10" customWidth="1"/>
    <col min="2288" max="2288" width="41.44140625" style="10" customWidth="1"/>
    <col min="2289" max="2530" width="9.109375" style="10"/>
    <col min="2531" max="2531" width="10.109375" style="10" customWidth="1"/>
    <col min="2532" max="2532" width="49.5546875" style="10" bestFit="1" customWidth="1"/>
    <col min="2533" max="2533" width="23.88671875" style="10" bestFit="1" customWidth="1"/>
    <col min="2534" max="2534" width="11.109375" style="10" bestFit="1" customWidth="1"/>
    <col min="2535" max="2535" width="9.44140625" style="10" customWidth="1"/>
    <col min="2536" max="2536" width="16.109375" style="10" bestFit="1" customWidth="1"/>
    <col min="2537" max="2537" width="14.88671875" style="10" bestFit="1" customWidth="1"/>
    <col min="2538" max="2538" width="22.88671875" style="10" bestFit="1" customWidth="1"/>
    <col min="2539" max="2539" width="12.5546875" style="10" customWidth="1"/>
    <col min="2540" max="2540" width="19.109375" style="10" customWidth="1"/>
    <col min="2541" max="2541" width="17.109375" style="10" customWidth="1"/>
    <col min="2542" max="2542" width="18.5546875" style="10" customWidth="1"/>
    <col min="2543" max="2543" width="25" style="10" customWidth="1"/>
    <col min="2544" max="2544" width="41.44140625" style="10" customWidth="1"/>
    <col min="2545" max="2786" width="9.109375" style="10"/>
    <col min="2787" max="2787" width="10.109375" style="10" customWidth="1"/>
    <col min="2788" max="2788" width="49.5546875" style="10" bestFit="1" customWidth="1"/>
    <col min="2789" max="2789" width="23.88671875" style="10" bestFit="1" customWidth="1"/>
    <col min="2790" max="2790" width="11.109375" style="10" bestFit="1" customWidth="1"/>
    <col min="2791" max="2791" width="9.44140625" style="10" customWidth="1"/>
    <col min="2792" max="2792" width="16.109375" style="10" bestFit="1" customWidth="1"/>
    <col min="2793" max="2793" width="14.88671875" style="10" bestFit="1" customWidth="1"/>
    <col min="2794" max="2794" width="22.88671875" style="10" bestFit="1" customWidth="1"/>
    <col min="2795" max="2795" width="12.5546875" style="10" customWidth="1"/>
    <col min="2796" max="2796" width="19.109375" style="10" customWidth="1"/>
    <col min="2797" max="2797" width="17.109375" style="10" customWidth="1"/>
    <col min="2798" max="2798" width="18.5546875" style="10" customWidth="1"/>
    <col min="2799" max="2799" width="25" style="10" customWidth="1"/>
    <col min="2800" max="2800" width="41.44140625" style="10" customWidth="1"/>
    <col min="2801" max="3042" width="9.109375" style="10"/>
    <col min="3043" max="3043" width="10.109375" style="10" customWidth="1"/>
    <col min="3044" max="3044" width="49.5546875" style="10" bestFit="1" customWidth="1"/>
    <col min="3045" max="3045" width="23.88671875" style="10" bestFit="1" customWidth="1"/>
    <col min="3046" max="3046" width="11.109375" style="10" bestFit="1" customWidth="1"/>
    <col min="3047" max="3047" width="9.44140625" style="10" customWidth="1"/>
    <col min="3048" max="3048" width="16.109375" style="10" bestFit="1" customWidth="1"/>
    <col min="3049" max="3049" width="14.88671875" style="10" bestFit="1" customWidth="1"/>
    <col min="3050" max="3050" width="22.88671875" style="10" bestFit="1" customWidth="1"/>
    <col min="3051" max="3051" width="12.5546875" style="10" customWidth="1"/>
    <col min="3052" max="3052" width="19.109375" style="10" customWidth="1"/>
    <col min="3053" max="3053" width="17.109375" style="10" customWidth="1"/>
    <col min="3054" max="3054" width="18.5546875" style="10" customWidth="1"/>
    <col min="3055" max="3055" width="25" style="10" customWidth="1"/>
    <col min="3056" max="3056" width="41.44140625" style="10" customWidth="1"/>
    <col min="3057" max="3298" width="9.109375" style="10"/>
    <col min="3299" max="3299" width="10.109375" style="10" customWidth="1"/>
    <col min="3300" max="3300" width="49.5546875" style="10" bestFit="1" customWidth="1"/>
    <col min="3301" max="3301" width="23.88671875" style="10" bestFit="1" customWidth="1"/>
    <col min="3302" max="3302" width="11.109375" style="10" bestFit="1" customWidth="1"/>
    <col min="3303" max="3303" width="9.44140625" style="10" customWidth="1"/>
    <col min="3304" max="3304" width="16.109375" style="10" bestFit="1" customWidth="1"/>
    <col min="3305" max="3305" width="14.88671875" style="10" bestFit="1" customWidth="1"/>
    <col min="3306" max="3306" width="22.88671875" style="10" bestFit="1" customWidth="1"/>
    <col min="3307" max="3307" width="12.5546875" style="10" customWidth="1"/>
    <col min="3308" max="3308" width="19.109375" style="10" customWidth="1"/>
    <col min="3309" max="3309" width="17.109375" style="10" customWidth="1"/>
    <col min="3310" max="3310" width="18.5546875" style="10" customWidth="1"/>
    <col min="3311" max="3311" width="25" style="10" customWidth="1"/>
    <col min="3312" max="3312" width="41.44140625" style="10" customWidth="1"/>
    <col min="3313" max="3554" width="9.109375" style="10"/>
    <col min="3555" max="3555" width="10.109375" style="10" customWidth="1"/>
    <col min="3556" max="3556" width="49.5546875" style="10" bestFit="1" customWidth="1"/>
    <col min="3557" max="3557" width="23.88671875" style="10" bestFit="1" customWidth="1"/>
    <col min="3558" max="3558" width="11.109375" style="10" bestFit="1" customWidth="1"/>
    <col min="3559" max="3559" width="9.44140625" style="10" customWidth="1"/>
    <col min="3560" max="3560" width="16.109375" style="10" bestFit="1" customWidth="1"/>
    <col min="3561" max="3561" width="14.88671875" style="10" bestFit="1" customWidth="1"/>
    <col min="3562" max="3562" width="22.88671875" style="10" bestFit="1" customWidth="1"/>
    <col min="3563" max="3563" width="12.5546875" style="10" customWidth="1"/>
    <col min="3564" max="3564" width="19.109375" style="10" customWidth="1"/>
    <col min="3565" max="3565" width="17.109375" style="10" customWidth="1"/>
    <col min="3566" max="3566" width="18.5546875" style="10" customWidth="1"/>
    <col min="3567" max="3567" width="25" style="10" customWidth="1"/>
    <col min="3568" max="3568" width="41.44140625" style="10" customWidth="1"/>
    <col min="3569" max="3810" width="9.109375" style="10"/>
    <col min="3811" max="3811" width="10.109375" style="10" customWidth="1"/>
    <col min="3812" max="3812" width="49.5546875" style="10" bestFit="1" customWidth="1"/>
    <col min="3813" max="3813" width="23.88671875" style="10" bestFit="1" customWidth="1"/>
    <col min="3814" max="3814" width="11.109375" style="10" bestFit="1" customWidth="1"/>
    <col min="3815" max="3815" width="9.44140625" style="10" customWidth="1"/>
    <col min="3816" max="3816" width="16.109375" style="10" bestFit="1" customWidth="1"/>
    <col min="3817" max="3817" width="14.88671875" style="10" bestFit="1" customWidth="1"/>
    <col min="3818" max="3818" width="22.88671875" style="10" bestFit="1" customWidth="1"/>
    <col min="3819" max="3819" width="12.5546875" style="10" customWidth="1"/>
    <col min="3820" max="3820" width="19.109375" style="10" customWidth="1"/>
    <col min="3821" max="3821" width="17.109375" style="10" customWidth="1"/>
    <col min="3822" max="3822" width="18.5546875" style="10" customWidth="1"/>
    <col min="3823" max="3823" width="25" style="10" customWidth="1"/>
    <col min="3824" max="3824" width="41.44140625" style="10" customWidth="1"/>
    <col min="3825" max="4066" width="9.109375" style="10"/>
    <col min="4067" max="4067" width="10.109375" style="10" customWidth="1"/>
    <col min="4068" max="4068" width="49.5546875" style="10" bestFit="1" customWidth="1"/>
    <col min="4069" max="4069" width="23.88671875" style="10" bestFit="1" customWidth="1"/>
    <col min="4070" max="4070" width="11.109375" style="10" bestFit="1" customWidth="1"/>
    <col min="4071" max="4071" width="9.44140625" style="10" customWidth="1"/>
    <col min="4072" max="4072" width="16.109375" style="10" bestFit="1" customWidth="1"/>
    <col min="4073" max="4073" width="14.88671875" style="10" bestFit="1" customWidth="1"/>
    <col min="4074" max="4074" width="22.88671875" style="10" bestFit="1" customWidth="1"/>
    <col min="4075" max="4075" width="12.5546875" style="10" customWidth="1"/>
    <col min="4076" max="4076" width="19.109375" style="10" customWidth="1"/>
    <col min="4077" max="4077" width="17.109375" style="10" customWidth="1"/>
    <col min="4078" max="4078" width="18.5546875" style="10" customWidth="1"/>
    <col min="4079" max="4079" width="25" style="10" customWidth="1"/>
    <col min="4080" max="4080" width="41.44140625" style="10" customWidth="1"/>
    <col min="4081" max="4322" width="9.109375" style="10"/>
    <col min="4323" max="4323" width="10.109375" style="10" customWidth="1"/>
    <col min="4324" max="4324" width="49.5546875" style="10" bestFit="1" customWidth="1"/>
    <col min="4325" max="4325" width="23.88671875" style="10" bestFit="1" customWidth="1"/>
    <col min="4326" max="4326" width="11.109375" style="10" bestFit="1" customWidth="1"/>
    <col min="4327" max="4327" width="9.44140625" style="10" customWidth="1"/>
    <col min="4328" max="4328" width="16.109375" style="10" bestFit="1" customWidth="1"/>
    <col min="4329" max="4329" width="14.88671875" style="10" bestFit="1" customWidth="1"/>
    <col min="4330" max="4330" width="22.88671875" style="10" bestFit="1" customWidth="1"/>
    <col min="4331" max="4331" width="12.5546875" style="10" customWidth="1"/>
    <col min="4332" max="4332" width="19.109375" style="10" customWidth="1"/>
    <col min="4333" max="4333" width="17.109375" style="10" customWidth="1"/>
    <col min="4334" max="4334" width="18.5546875" style="10" customWidth="1"/>
    <col min="4335" max="4335" width="25" style="10" customWidth="1"/>
    <col min="4336" max="4336" width="41.44140625" style="10" customWidth="1"/>
    <col min="4337" max="4578" width="9.109375" style="10"/>
    <col min="4579" max="4579" width="10.109375" style="10" customWidth="1"/>
    <col min="4580" max="4580" width="49.5546875" style="10" bestFit="1" customWidth="1"/>
    <col min="4581" max="4581" width="23.88671875" style="10" bestFit="1" customWidth="1"/>
    <col min="4582" max="4582" width="11.109375" style="10" bestFit="1" customWidth="1"/>
    <col min="4583" max="4583" width="9.44140625" style="10" customWidth="1"/>
    <col min="4584" max="4584" width="16.109375" style="10" bestFit="1" customWidth="1"/>
    <col min="4585" max="4585" width="14.88671875" style="10" bestFit="1" customWidth="1"/>
    <col min="4586" max="4586" width="22.88671875" style="10" bestFit="1" customWidth="1"/>
    <col min="4587" max="4587" width="12.5546875" style="10" customWidth="1"/>
    <col min="4588" max="4588" width="19.109375" style="10" customWidth="1"/>
    <col min="4589" max="4589" width="17.109375" style="10" customWidth="1"/>
    <col min="4590" max="4590" width="18.5546875" style="10" customWidth="1"/>
    <col min="4591" max="4591" width="25" style="10" customWidth="1"/>
    <col min="4592" max="4592" width="41.44140625" style="10" customWidth="1"/>
    <col min="4593" max="4834" width="9.109375" style="10"/>
    <col min="4835" max="4835" width="10.109375" style="10" customWidth="1"/>
    <col min="4836" max="4836" width="49.5546875" style="10" bestFit="1" customWidth="1"/>
    <col min="4837" max="4837" width="23.88671875" style="10" bestFit="1" customWidth="1"/>
    <col min="4838" max="4838" width="11.109375" style="10" bestFit="1" customWidth="1"/>
    <col min="4839" max="4839" width="9.44140625" style="10" customWidth="1"/>
    <col min="4840" max="4840" width="16.109375" style="10" bestFit="1" customWidth="1"/>
    <col min="4841" max="4841" width="14.88671875" style="10" bestFit="1" customWidth="1"/>
    <col min="4842" max="4842" width="22.88671875" style="10" bestFit="1" customWidth="1"/>
    <col min="4843" max="4843" width="12.5546875" style="10" customWidth="1"/>
    <col min="4844" max="4844" width="19.109375" style="10" customWidth="1"/>
    <col min="4845" max="4845" width="17.109375" style="10" customWidth="1"/>
    <col min="4846" max="4846" width="18.5546875" style="10" customWidth="1"/>
    <col min="4847" max="4847" width="25" style="10" customWidth="1"/>
    <col min="4848" max="4848" width="41.44140625" style="10" customWidth="1"/>
    <col min="4849" max="5090" width="9.109375" style="10"/>
    <col min="5091" max="5091" width="10.109375" style="10" customWidth="1"/>
    <col min="5092" max="5092" width="49.5546875" style="10" bestFit="1" customWidth="1"/>
    <col min="5093" max="5093" width="23.88671875" style="10" bestFit="1" customWidth="1"/>
    <col min="5094" max="5094" width="11.109375" style="10" bestFit="1" customWidth="1"/>
    <col min="5095" max="5095" width="9.44140625" style="10" customWidth="1"/>
    <col min="5096" max="5096" width="16.109375" style="10" bestFit="1" customWidth="1"/>
    <col min="5097" max="5097" width="14.88671875" style="10" bestFit="1" customWidth="1"/>
    <col min="5098" max="5098" width="22.88671875" style="10" bestFit="1" customWidth="1"/>
    <col min="5099" max="5099" width="12.5546875" style="10" customWidth="1"/>
    <col min="5100" max="5100" width="19.109375" style="10" customWidth="1"/>
    <col min="5101" max="5101" width="17.109375" style="10" customWidth="1"/>
    <col min="5102" max="5102" width="18.5546875" style="10" customWidth="1"/>
    <col min="5103" max="5103" width="25" style="10" customWidth="1"/>
    <col min="5104" max="5104" width="41.44140625" style="10" customWidth="1"/>
    <col min="5105" max="5346" width="9.109375" style="10"/>
    <col min="5347" max="5347" width="10.109375" style="10" customWidth="1"/>
    <col min="5348" max="5348" width="49.5546875" style="10" bestFit="1" customWidth="1"/>
    <col min="5349" max="5349" width="23.88671875" style="10" bestFit="1" customWidth="1"/>
    <col min="5350" max="5350" width="11.109375" style="10" bestFit="1" customWidth="1"/>
    <col min="5351" max="5351" width="9.44140625" style="10" customWidth="1"/>
    <col min="5352" max="5352" width="16.109375" style="10" bestFit="1" customWidth="1"/>
    <col min="5353" max="5353" width="14.88671875" style="10" bestFit="1" customWidth="1"/>
    <col min="5354" max="5354" width="22.88671875" style="10" bestFit="1" customWidth="1"/>
    <col min="5355" max="5355" width="12.5546875" style="10" customWidth="1"/>
    <col min="5356" max="5356" width="19.109375" style="10" customWidth="1"/>
    <col min="5357" max="5357" width="17.109375" style="10" customWidth="1"/>
    <col min="5358" max="5358" width="18.5546875" style="10" customWidth="1"/>
    <col min="5359" max="5359" width="25" style="10" customWidth="1"/>
    <col min="5360" max="5360" width="41.44140625" style="10" customWidth="1"/>
    <col min="5361" max="5602" width="9.109375" style="10"/>
    <col min="5603" max="5603" width="10.109375" style="10" customWidth="1"/>
    <col min="5604" max="5604" width="49.5546875" style="10" bestFit="1" customWidth="1"/>
    <col min="5605" max="5605" width="23.88671875" style="10" bestFit="1" customWidth="1"/>
    <col min="5606" max="5606" width="11.109375" style="10" bestFit="1" customWidth="1"/>
    <col min="5607" max="5607" width="9.44140625" style="10" customWidth="1"/>
    <col min="5608" max="5608" width="16.109375" style="10" bestFit="1" customWidth="1"/>
    <col min="5609" max="5609" width="14.88671875" style="10" bestFit="1" customWidth="1"/>
    <col min="5610" max="5610" width="22.88671875" style="10" bestFit="1" customWidth="1"/>
    <col min="5611" max="5611" width="12.5546875" style="10" customWidth="1"/>
    <col min="5612" max="5612" width="19.109375" style="10" customWidth="1"/>
    <col min="5613" max="5613" width="17.109375" style="10" customWidth="1"/>
    <col min="5614" max="5614" width="18.5546875" style="10" customWidth="1"/>
    <col min="5615" max="5615" width="25" style="10" customWidth="1"/>
    <col min="5616" max="5616" width="41.44140625" style="10" customWidth="1"/>
    <col min="5617" max="5858" width="9.109375" style="10"/>
    <col min="5859" max="5859" width="10.109375" style="10" customWidth="1"/>
    <col min="5860" max="5860" width="49.5546875" style="10" bestFit="1" customWidth="1"/>
    <col min="5861" max="5861" width="23.88671875" style="10" bestFit="1" customWidth="1"/>
    <col min="5862" max="5862" width="11.109375" style="10" bestFit="1" customWidth="1"/>
    <col min="5863" max="5863" width="9.44140625" style="10" customWidth="1"/>
    <col min="5864" max="5864" width="16.109375" style="10" bestFit="1" customWidth="1"/>
    <col min="5865" max="5865" width="14.88671875" style="10" bestFit="1" customWidth="1"/>
    <col min="5866" max="5866" width="22.88671875" style="10" bestFit="1" customWidth="1"/>
    <col min="5867" max="5867" width="12.5546875" style="10" customWidth="1"/>
    <col min="5868" max="5868" width="19.109375" style="10" customWidth="1"/>
    <col min="5869" max="5869" width="17.109375" style="10" customWidth="1"/>
    <col min="5870" max="5870" width="18.5546875" style="10" customWidth="1"/>
    <col min="5871" max="5871" width="25" style="10" customWidth="1"/>
    <col min="5872" max="5872" width="41.44140625" style="10" customWidth="1"/>
    <col min="5873" max="6114" width="9.109375" style="10"/>
    <col min="6115" max="6115" width="10.109375" style="10" customWidth="1"/>
    <col min="6116" max="6116" width="49.5546875" style="10" bestFit="1" customWidth="1"/>
    <col min="6117" max="6117" width="23.88671875" style="10" bestFit="1" customWidth="1"/>
    <col min="6118" max="6118" width="11.109375" style="10" bestFit="1" customWidth="1"/>
    <col min="6119" max="6119" width="9.44140625" style="10" customWidth="1"/>
    <col min="6120" max="6120" width="16.109375" style="10" bestFit="1" customWidth="1"/>
    <col min="6121" max="6121" width="14.88671875" style="10" bestFit="1" customWidth="1"/>
    <col min="6122" max="6122" width="22.88671875" style="10" bestFit="1" customWidth="1"/>
    <col min="6123" max="6123" width="12.5546875" style="10" customWidth="1"/>
    <col min="6124" max="6124" width="19.109375" style="10" customWidth="1"/>
    <col min="6125" max="6125" width="17.109375" style="10" customWidth="1"/>
    <col min="6126" max="6126" width="18.5546875" style="10" customWidth="1"/>
    <col min="6127" max="6127" width="25" style="10" customWidth="1"/>
    <col min="6128" max="6128" width="41.44140625" style="10" customWidth="1"/>
    <col min="6129" max="6370" width="9.109375" style="10"/>
    <col min="6371" max="6371" width="10.109375" style="10" customWidth="1"/>
    <col min="6372" max="6372" width="49.5546875" style="10" bestFit="1" customWidth="1"/>
    <col min="6373" max="6373" width="23.88671875" style="10" bestFit="1" customWidth="1"/>
    <col min="6374" max="6374" width="11.109375" style="10" bestFit="1" customWidth="1"/>
    <col min="6375" max="6375" width="9.44140625" style="10" customWidth="1"/>
    <col min="6376" max="6376" width="16.109375" style="10" bestFit="1" customWidth="1"/>
    <col min="6377" max="6377" width="14.88671875" style="10" bestFit="1" customWidth="1"/>
    <col min="6378" max="6378" width="22.88671875" style="10" bestFit="1" customWidth="1"/>
    <col min="6379" max="6379" width="12.5546875" style="10" customWidth="1"/>
    <col min="6380" max="6380" width="19.109375" style="10" customWidth="1"/>
    <col min="6381" max="6381" width="17.109375" style="10" customWidth="1"/>
    <col min="6382" max="6382" width="18.5546875" style="10" customWidth="1"/>
    <col min="6383" max="6383" width="25" style="10" customWidth="1"/>
    <col min="6384" max="6384" width="41.44140625" style="10" customWidth="1"/>
    <col min="6385" max="6626" width="9.109375" style="10"/>
    <col min="6627" max="6627" width="10.109375" style="10" customWidth="1"/>
    <col min="6628" max="6628" width="49.5546875" style="10" bestFit="1" customWidth="1"/>
    <col min="6629" max="6629" width="23.88671875" style="10" bestFit="1" customWidth="1"/>
    <col min="6630" max="6630" width="11.109375" style="10" bestFit="1" customWidth="1"/>
    <col min="6631" max="6631" width="9.44140625" style="10" customWidth="1"/>
    <col min="6632" max="6632" width="16.109375" style="10" bestFit="1" customWidth="1"/>
    <col min="6633" max="6633" width="14.88671875" style="10" bestFit="1" customWidth="1"/>
    <col min="6634" max="6634" width="22.88671875" style="10" bestFit="1" customWidth="1"/>
    <col min="6635" max="6635" width="12.5546875" style="10" customWidth="1"/>
    <col min="6636" max="6636" width="19.109375" style="10" customWidth="1"/>
    <col min="6637" max="6637" width="17.109375" style="10" customWidth="1"/>
    <col min="6638" max="6638" width="18.5546875" style="10" customWidth="1"/>
    <col min="6639" max="6639" width="25" style="10" customWidth="1"/>
    <col min="6640" max="6640" width="41.44140625" style="10" customWidth="1"/>
    <col min="6641" max="6882" width="9.109375" style="10"/>
    <col min="6883" max="6883" width="10.109375" style="10" customWidth="1"/>
    <col min="6884" max="6884" width="49.5546875" style="10" bestFit="1" customWidth="1"/>
    <col min="6885" max="6885" width="23.88671875" style="10" bestFit="1" customWidth="1"/>
    <col min="6886" max="6886" width="11.109375" style="10" bestFit="1" customWidth="1"/>
    <col min="6887" max="6887" width="9.44140625" style="10" customWidth="1"/>
    <col min="6888" max="6888" width="16.109375" style="10" bestFit="1" customWidth="1"/>
    <col min="6889" max="6889" width="14.88671875" style="10" bestFit="1" customWidth="1"/>
    <col min="6890" max="6890" width="22.88671875" style="10" bestFit="1" customWidth="1"/>
    <col min="6891" max="6891" width="12.5546875" style="10" customWidth="1"/>
    <col min="6892" max="6892" width="19.109375" style="10" customWidth="1"/>
    <col min="6893" max="6893" width="17.109375" style="10" customWidth="1"/>
    <col min="6894" max="6894" width="18.5546875" style="10" customWidth="1"/>
    <col min="6895" max="6895" width="25" style="10" customWidth="1"/>
    <col min="6896" max="6896" width="41.44140625" style="10" customWidth="1"/>
    <col min="6897" max="7138" width="9.109375" style="10"/>
    <col min="7139" max="7139" width="10.109375" style="10" customWidth="1"/>
    <col min="7140" max="7140" width="49.5546875" style="10" bestFit="1" customWidth="1"/>
    <col min="7141" max="7141" width="23.88671875" style="10" bestFit="1" customWidth="1"/>
    <col min="7142" max="7142" width="11.109375" style="10" bestFit="1" customWidth="1"/>
    <col min="7143" max="7143" width="9.44140625" style="10" customWidth="1"/>
    <col min="7144" max="7144" width="16.109375" style="10" bestFit="1" customWidth="1"/>
    <col min="7145" max="7145" width="14.88671875" style="10" bestFit="1" customWidth="1"/>
    <col min="7146" max="7146" width="22.88671875" style="10" bestFit="1" customWidth="1"/>
    <col min="7147" max="7147" width="12.5546875" style="10" customWidth="1"/>
    <col min="7148" max="7148" width="19.109375" style="10" customWidth="1"/>
    <col min="7149" max="7149" width="17.109375" style="10" customWidth="1"/>
    <col min="7150" max="7150" width="18.5546875" style="10" customWidth="1"/>
    <col min="7151" max="7151" width="25" style="10" customWidth="1"/>
    <col min="7152" max="7152" width="41.44140625" style="10" customWidth="1"/>
    <col min="7153" max="7394" width="9.109375" style="10"/>
    <col min="7395" max="7395" width="10.109375" style="10" customWidth="1"/>
    <col min="7396" max="7396" width="49.5546875" style="10" bestFit="1" customWidth="1"/>
    <col min="7397" max="7397" width="23.88671875" style="10" bestFit="1" customWidth="1"/>
    <col min="7398" max="7398" width="11.109375" style="10" bestFit="1" customWidth="1"/>
    <col min="7399" max="7399" width="9.44140625" style="10" customWidth="1"/>
    <col min="7400" max="7400" width="16.109375" style="10" bestFit="1" customWidth="1"/>
    <col min="7401" max="7401" width="14.88671875" style="10" bestFit="1" customWidth="1"/>
    <col min="7402" max="7402" width="22.88671875" style="10" bestFit="1" customWidth="1"/>
    <col min="7403" max="7403" width="12.5546875" style="10" customWidth="1"/>
    <col min="7404" max="7404" width="19.109375" style="10" customWidth="1"/>
    <col min="7405" max="7405" width="17.109375" style="10" customWidth="1"/>
    <col min="7406" max="7406" width="18.5546875" style="10" customWidth="1"/>
    <col min="7407" max="7407" width="25" style="10" customWidth="1"/>
    <col min="7408" max="7408" width="41.44140625" style="10" customWidth="1"/>
    <col min="7409" max="7650" width="9.109375" style="10"/>
    <col min="7651" max="7651" width="10.109375" style="10" customWidth="1"/>
    <col min="7652" max="7652" width="49.5546875" style="10" bestFit="1" customWidth="1"/>
    <col min="7653" max="7653" width="23.88671875" style="10" bestFit="1" customWidth="1"/>
    <col min="7654" max="7654" width="11.109375" style="10" bestFit="1" customWidth="1"/>
    <col min="7655" max="7655" width="9.44140625" style="10" customWidth="1"/>
    <col min="7656" max="7656" width="16.109375" style="10" bestFit="1" customWidth="1"/>
    <col min="7657" max="7657" width="14.88671875" style="10" bestFit="1" customWidth="1"/>
    <col min="7658" max="7658" width="22.88671875" style="10" bestFit="1" customWidth="1"/>
    <col min="7659" max="7659" width="12.5546875" style="10" customWidth="1"/>
    <col min="7660" max="7660" width="19.109375" style="10" customWidth="1"/>
    <col min="7661" max="7661" width="17.109375" style="10" customWidth="1"/>
    <col min="7662" max="7662" width="18.5546875" style="10" customWidth="1"/>
    <col min="7663" max="7663" width="25" style="10" customWidth="1"/>
    <col min="7664" max="7664" width="41.44140625" style="10" customWidth="1"/>
    <col min="7665" max="7906" width="9.109375" style="10"/>
    <col min="7907" max="7907" width="10.109375" style="10" customWidth="1"/>
    <col min="7908" max="7908" width="49.5546875" style="10" bestFit="1" customWidth="1"/>
    <col min="7909" max="7909" width="23.88671875" style="10" bestFit="1" customWidth="1"/>
    <col min="7910" max="7910" width="11.109375" style="10" bestFit="1" customWidth="1"/>
    <col min="7911" max="7911" width="9.44140625" style="10" customWidth="1"/>
    <col min="7912" max="7912" width="16.109375" style="10" bestFit="1" customWidth="1"/>
    <col min="7913" max="7913" width="14.88671875" style="10" bestFit="1" customWidth="1"/>
    <col min="7914" max="7914" width="22.88671875" style="10" bestFit="1" customWidth="1"/>
    <col min="7915" max="7915" width="12.5546875" style="10" customWidth="1"/>
    <col min="7916" max="7916" width="19.109375" style="10" customWidth="1"/>
    <col min="7917" max="7917" width="17.109375" style="10" customWidth="1"/>
    <col min="7918" max="7918" width="18.5546875" style="10" customWidth="1"/>
    <col min="7919" max="7919" width="25" style="10" customWidth="1"/>
    <col min="7920" max="7920" width="41.44140625" style="10" customWidth="1"/>
    <col min="7921" max="8162" width="9.109375" style="10"/>
    <col min="8163" max="8163" width="10.109375" style="10" customWidth="1"/>
    <col min="8164" max="8164" width="49.5546875" style="10" bestFit="1" customWidth="1"/>
    <col min="8165" max="8165" width="23.88671875" style="10" bestFit="1" customWidth="1"/>
    <col min="8166" max="8166" width="11.109375" style="10" bestFit="1" customWidth="1"/>
    <col min="8167" max="8167" width="9.44140625" style="10" customWidth="1"/>
    <col min="8168" max="8168" width="16.109375" style="10" bestFit="1" customWidth="1"/>
    <col min="8169" max="8169" width="14.88671875" style="10" bestFit="1" customWidth="1"/>
    <col min="8170" max="8170" width="22.88671875" style="10" bestFit="1" customWidth="1"/>
    <col min="8171" max="8171" width="12.5546875" style="10" customWidth="1"/>
    <col min="8172" max="8172" width="19.109375" style="10" customWidth="1"/>
    <col min="8173" max="8173" width="17.109375" style="10" customWidth="1"/>
    <col min="8174" max="8174" width="18.5546875" style="10" customWidth="1"/>
    <col min="8175" max="8175" width="25" style="10" customWidth="1"/>
    <col min="8176" max="8176" width="41.44140625" style="10" customWidth="1"/>
    <col min="8177" max="8418" width="9.109375" style="10"/>
    <col min="8419" max="8419" width="10.109375" style="10" customWidth="1"/>
    <col min="8420" max="8420" width="49.5546875" style="10" bestFit="1" customWidth="1"/>
    <col min="8421" max="8421" width="23.88671875" style="10" bestFit="1" customWidth="1"/>
    <col min="8422" max="8422" width="11.109375" style="10" bestFit="1" customWidth="1"/>
    <col min="8423" max="8423" width="9.44140625" style="10" customWidth="1"/>
    <col min="8424" max="8424" width="16.109375" style="10" bestFit="1" customWidth="1"/>
    <col min="8425" max="8425" width="14.88671875" style="10" bestFit="1" customWidth="1"/>
    <col min="8426" max="8426" width="22.88671875" style="10" bestFit="1" customWidth="1"/>
    <col min="8427" max="8427" width="12.5546875" style="10" customWidth="1"/>
    <col min="8428" max="8428" width="19.109375" style="10" customWidth="1"/>
    <col min="8429" max="8429" width="17.109375" style="10" customWidth="1"/>
    <col min="8430" max="8430" width="18.5546875" style="10" customWidth="1"/>
    <col min="8431" max="8431" width="25" style="10" customWidth="1"/>
    <col min="8432" max="8432" width="41.44140625" style="10" customWidth="1"/>
    <col min="8433" max="8674" width="9.109375" style="10"/>
    <col min="8675" max="8675" width="10.109375" style="10" customWidth="1"/>
    <col min="8676" max="8676" width="49.5546875" style="10" bestFit="1" customWidth="1"/>
    <col min="8677" max="8677" width="23.88671875" style="10" bestFit="1" customWidth="1"/>
    <col min="8678" max="8678" width="11.109375" style="10" bestFit="1" customWidth="1"/>
    <col min="8679" max="8679" width="9.44140625" style="10" customWidth="1"/>
    <col min="8680" max="8680" width="16.109375" style="10" bestFit="1" customWidth="1"/>
    <col min="8681" max="8681" width="14.88671875" style="10" bestFit="1" customWidth="1"/>
    <col min="8682" max="8682" width="22.88671875" style="10" bestFit="1" customWidth="1"/>
    <col min="8683" max="8683" width="12.5546875" style="10" customWidth="1"/>
    <col min="8684" max="8684" width="19.109375" style="10" customWidth="1"/>
    <col min="8685" max="8685" width="17.109375" style="10" customWidth="1"/>
    <col min="8686" max="8686" width="18.5546875" style="10" customWidth="1"/>
    <col min="8687" max="8687" width="25" style="10" customWidth="1"/>
    <col min="8688" max="8688" width="41.44140625" style="10" customWidth="1"/>
    <col min="8689" max="8930" width="9.109375" style="10"/>
    <col min="8931" max="8931" width="10.109375" style="10" customWidth="1"/>
    <col min="8932" max="8932" width="49.5546875" style="10" bestFit="1" customWidth="1"/>
    <col min="8933" max="8933" width="23.88671875" style="10" bestFit="1" customWidth="1"/>
    <col min="8934" max="8934" width="11.109375" style="10" bestFit="1" customWidth="1"/>
    <col min="8935" max="8935" width="9.44140625" style="10" customWidth="1"/>
    <col min="8936" max="8936" width="16.109375" style="10" bestFit="1" customWidth="1"/>
    <col min="8937" max="8937" width="14.88671875" style="10" bestFit="1" customWidth="1"/>
    <col min="8938" max="8938" width="22.88671875" style="10" bestFit="1" customWidth="1"/>
    <col min="8939" max="8939" width="12.5546875" style="10" customWidth="1"/>
    <col min="8940" max="8940" width="19.109375" style="10" customWidth="1"/>
    <col min="8941" max="8941" width="17.109375" style="10" customWidth="1"/>
    <col min="8942" max="8942" width="18.5546875" style="10" customWidth="1"/>
    <col min="8943" max="8943" width="25" style="10" customWidth="1"/>
    <col min="8944" max="8944" width="41.44140625" style="10" customWidth="1"/>
    <col min="8945" max="9186" width="9.109375" style="10"/>
    <col min="9187" max="9187" width="10.109375" style="10" customWidth="1"/>
    <col min="9188" max="9188" width="49.5546875" style="10" bestFit="1" customWidth="1"/>
    <col min="9189" max="9189" width="23.88671875" style="10" bestFit="1" customWidth="1"/>
    <col min="9190" max="9190" width="11.109375" style="10" bestFit="1" customWidth="1"/>
    <col min="9191" max="9191" width="9.44140625" style="10" customWidth="1"/>
    <col min="9192" max="9192" width="16.109375" style="10" bestFit="1" customWidth="1"/>
    <col min="9193" max="9193" width="14.88671875" style="10" bestFit="1" customWidth="1"/>
    <col min="9194" max="9194" width="22.88671875" style="10" bestFit="1" customWidth="1"/>
    <col min="9195" max="9195" width="12.5546875" style="10" customWidth="1"/>
    <col min="9196" max="9196" width="19.109375" style="10" customWidth="1"/>
    <col min="9197" max="9197" width="17.109375" style="10" customWidth="1"/>
    <col min="9198" max="9198" width="18.5546875" style="10" customWidth="1"/>
    <col min="9199" max="9199" width="25" style="10" customWidth="1"/>
    <col min="9200" max="9200" width="41.44140625" style="10" customWidth="1"/>
    <col min="9201" max="9442" width="9.109375" style="10"/>
    <col min="9443" max="9443" width="10.109375" style="10" customWidth="1"/>
    <col min="9444" max="9444" width="49.5546875" style="10" bestFit="1" customWidth="1"/>
    <col min="9445" max="9445" width="23.88671875" style="10" bestFit="1" customWidth="1"/>
    <col min="9446" max="9446" width="11.109375" style="10" bestFit="1" customWidth="1"/>
    <col min="9447" max="9447" width="9.44140625" style="10" customWidth="1"/>
    <col min="9448" max="9448" width="16.109375" style="10" bestFit="1" customWidth="1"/>
    <col min="9449" max="9449" width="14.88671875" style="10" bestFit="1" customWidth="1"/>
    <col min="9450" max="9450" width="22.88671875" style="10" bestFit="1" customWidth="1"/>
    <col min="9451" max="9451" width="12.5546875" style="10" customWidth="1"/>
    <col min="9452" max="9452" width="19.109375" style="10" customWidth="1"/>
    <col min="9453" max="9453" width="17.109375" style="10" customWidth="1"/>
    <col min="9454" max="9454" width="18.5546875" style="10" customWidth="1"/>
    <col min="9455" max="9455" width="25" style="10" customWidth="1"/>
    <col min="9456" max="9456" width="41.44140625" style="10" customWidth="1"/>
    <col min="9457" max="9698" width="9.109375" style="10"/>
    <col min="9699" max="9699" width="10.109375" style="10" customWidth="1"/>
    <col min="9700" max="9700" width="49.5546875" style="10" bestFit="1" customWidth="1"/>
    <col min="9701" max="9701" width="23.88671875" style="10" bestFit="1" customWidth="1"/>
    <col min="9702" max="9702" width="11.109375" style="10" bestFit="1" customWidth="1"/>
    <col min="9703" max="9703" width="9.44140625" style="10" customWidth="1"/>
    <col min="9704" max="9704" width="16.109375" style="10" bestFit="1" customWidth="1"/>
    <col min="9705" max="9705" width="14.88671875" style="10" bestFit="1" customWidth="1"/>
    <col min="9706" max="9706" width="22.88671875" style="10" bestFit="1" customWidth="1"/>
    <col min="9707" max="9707" width="12.5546875" style="10" customWidth="1"/>
    <col min="9708" max="9708" width="19.109375" style="10" customWidth="1"/>
    <col min="9709" max="9709" width="17.109375" style="10" customWidth="1"/>
    <col min="9710" max="9710" width="18.5546875" style="10" customWidth="1"/>
    <col min="9711" max="9711" width="25" style="10" customWidth="1"/>
    <col min="9712" max="9712" width="41.44140625" style="10" customWidth="1"/>
    <col min="9713" max="9954" width="9.109375" style="10"/>
    <col min="9955" max="9955" width="10.109375" style="10" customWidth="1"/>
    <col min="9956" max="9956" width="49.5546875" style="10" bestFit="1" customWidth="1"/>
    <col min="9957" max="9957" width="23.88671875" style="10" bestFit="1" customWidth="1"/>
    <col min="9958" max="9958" width="11.109375" style="10" bestFit="1" customWidth="1"/>
    <col min="9959" max="9959" width="9.44140625" style="10" customWidth="1"/>
    <col min="9960" max="9960" width="16.109375" style="10" bestFit="1" customWidth="1"/>
    <col min="9961" max="9961" width="14.88671875" style="10" bestFit="1" customWidth="1"/>
    <col min="9962" max="9962" width="22.88671875" style="10" bestFit="1" customWidth="1"/>
    <col min="9963" max="9963" width="12.5546875" style="10" customWidth="1"/>
    <col min="9964" max="9964" width="19.109375" style="10" customWidth="1"/>
    <col min="9965" max="9965" width="17.109375" style="10" customWidth="1"/>
    <col min="9966" max="9966" width="18.5546875" style="10" customWidth="1"/>
    <col min="9967" max="9967" width="25" style="10" customWidth="1"/>
    <col min="9968" max="9968" width="41.44140625" style="10" customWidth="1"/>
    <col min="9969" max="10210" width="9.109375" style="10"/>
    <col min="10211" max="10211" width="10.109375" style="10" customWidth="1"/>
    <col min="10212" max="10212" width="49.5546875" style="10" bestFit="1" customWidth="1"/>
    <col min="10213" max="10213" width="23.88671875" style="10" bestFit="1" customWidth="1"/>
    <col min="10214" max="10214" width="11.109375" style="10" bestFit="1" customWidth="1"/>
    <col min="10215" max="10215" width="9.44140625" style="10" customWidth="1"/>
    <col min="10216" max="10216" width="16.109375" style="10" bestFit="1" customWidth="1"/>
    <col min="10217" max="10217" width="14.88671875" style="10" bestFit="1" customWidth="1"/>
    <col min="10218" max="10218" width="22.88671875" style="10" bestFit="1" customWidth="1"/>
    <col min="10219" max="10219" width="12.5546875" style="10" customWidth="1"/>
    <col min="10220" max="10220" width="19.109375" style="10" customWidth="1"/>
    <col min="10221" max="10221" width="17.109375" style="10" customWidth="1"/>
    <col min="10222" max="10222" width="18.5546875" style="10" customWidth="1"/>
    <col min="10223" max="10223" width="25" style="10" customWidth="1"/>
    <col min="10224" max="10224" width="41.44140625" style="10" customWidth="1"/>
    <col min="10225" max="10466" width="9.109375" style="10"/>
    <col min="10467" max="10467" width="10.109375" style="10" customWidth="1"/>
    <col min="10468" max="10468" width="49.5546875" style="10" bestFit="1" customWidth="1"/>
    <col min="10469" max="10469" width="23.88671875" style="10" bestFit="1" customWidth="1"/>
    <col min="10470" max="10470" width="11.109375" style="10" bestFit="1" customWidth="1"/>
    <col min="10471" max="10471" width="9.44140625" style="10" customWidth="1"/>
    <col min="10472" max="10472" width="16.109375" style="10" bestFit="1" customWidth="1"/>
    <col min="10473" max="10473" width="14.88671875" style="10" bestFit="1" customWidth="1"/>
    <col min="10474" max="10474" width="22.88671875" style="10" bestFit="1" customWidth="1"/>
    <col min="10475" max="10475" width="12.5546875" style="10" customWidth="1"/>
    <col min="10476" max="10476" width="19.109375" style="10" customWidth="1"/>
    <col min="10477" max="10477" width="17.109375" style="10" customWidth="1"/>
    <col min="10478" max="10478" width="18.5546875" style="10" customWidth="1"/>
    <col min="10479" max="10479" width="25" style="10" customWidth="1"/>
    <col min="10480" max="10480" width="41.44140625" style="10" customWidth="1"/>
    <col min="10481" max="10722" width="9.109375" style="10"/>
    <col min="10723" max="10723" width="10.109375" style="10" customWidth="1"/>
    <col min="10724" max="10724" width="49.5546875" style="10" bestFit="1" customWidth="1"/>
    <col min="10725" max="10725" width="23.88671875" style="10" bestFit="1" customWidth="1"/>
    <col min="10726" max="10726" width="11.109375" style="10" bestFit="1" customWidth="1"/>
    <col min="10727" max="10727" width="9.44140625" style="10" customWidth="1"/>
    <col min="10728" max="10728" width="16.109375" style="10" bestFit="1" customWidth="1"/>
    <col min="10729" max="10729" width="14.88671875" style="10" bestFit="1" customWidth="1"/>
    <col min="10730" max="10730" width="22.88671875" style="10" bestFit="1" customWidth="1"/>
    <col min="10731" max="10731" width="12.5546875" style="10" customWidth="1"/>
    <col min="10732" max="10732" width="19.109375" style="10" customWidth="1"/>
    <col min="10733" max="10733" width="17.109375" style="10" customWidth="1"/>
    <col min="10734" max="10734" width="18.5546875" style="10" customWidth="1"/>
    <col min="10735" max="10735" width="25" style="10" customWidth="1"/>
    <col min="10736" max="10736" width="41.44140625" style="10" customWidth="1"/>
    <col min="10737" max="10978" width="9.109375" style="10"/>
    <col min="10979" max="10979" width="10.109375" style="10" customWidth="1"/>
    <col min="10980" max="10980" width="49.5546875" style="10" bestFit="1" customWidth="1"/>
    <col min="10981" max="10981" width="23.88671875" style="10" bestFit="1" customWidth="1"/>
    <col min="10982" max="10982" width="11.109375" style="10" bestFit="1" customWidth="1"/>
    <col min="10983" max="10983" width="9.44140625" style="10" customWidth="1"/>
    <col min="10984" max="10984" width="16.109375" style="10" bestFit="1" customWidth="1"/>
    <col min="10985" max="10985" width="14.88671875" style="10" bestFit="1" customWidth="1"/>
    <col min="10986" max="10986" width="22.88671875" style="10" bestFit="1" customWidth="1"/>
    <col min="10987" max="10987" width="12.5546875" style="10" customWidth="1"/>
    <col min="10988" max="10988" width="19.109375" style="10" customWidth="1"/>
    <col min="10989" max="10989" width="17.109375" style="10" customWidth="1"/>
    <col min="10990" max="10990" width="18.5546875" style="10" customWidth="1"/>
    <col min="10991" max="10991" width="25" style="10" customWidth="1"/>
    <col min="10992" max="10992" width="41.44140625" style="10" customWidth="1"/>
    <col min="10993" max="11234" width="9.109375" style="10"/>
    <col min="11235" max="11235" width="10.109375" style="10" customWidth="1"/>
    <col min="11236" max="11236" width="49.5546875" style="10" bestFit="1" customWidth="1"/>
    <col min="11237" max="11237" width="23.88671875" style="10" bestFit="1" customWidth="1"/>
    <col min="11238" max="11238" width="11.109375" style="10" bestFit="1" customWidth="1"/>
    <col min="11239" max="11239" width="9.44140625" style="10" customWidth="1"/>
    <col min="11240" max="11240" width="16.109375" style="10" bestFit="1" customWidth="1"/>
    <col min="11241" max="11241" width="14.88671875" style="10" bestFit="1" customWidth="1"/>
    <col min="11242" max="11242" width="22.88671875" style="10" bestFit="1" customWidth="1"/>
    <col min="11243" max="11243" width="12.5546875" style="10" customWidth="1"/>
    <col min="11244" max="11244" width="19.109375" style="10" customWidth="1"/>
    <col min="11245" max="11245" width="17.109375" style="10" customWidth="1"/>
    <col min="11246" max="11246" width="18.5546875" style="10" customWidth="1"/>
    <col min="11247" max="11247" width="25" style="10" customWidth="1"/>
    <col min="11248" max="11248" width="41.44140625" style="10" customWidth="1"/>
    <col min="11249" max="11490" width="9.109375" style="10"/>
    <col min="11491" max="11491" width="10.109375" style="10" customWidth="1"/>
    <col min="11492" max="11492" width="49.5546875" style="10" bestFit="1" customWidth="1"/>
    <col min="11493" max="11493" width="23.88671875" style="10" bestFit="1" customWidth="1"/>
    <col min="11494" max="11494" width="11.109375" style="10" bestFit="1" customWidth="1"/>
    <col min="11495" max="11495" width="9.44140625" style="10" customWidth="1"/>
    <col min="11496" max="11496" width="16.109375" style="10" bestFit="1" customWidth="1"/>
    <col min="11497" max="11497" width="14.88671875" style="10" bestFit="1" customWidth="1"/>
    <col min="11498" max="11498" width="22.88671875" style="10" bestFit="1" customWidth="1"/>
    <col min="11499" max="11499" width="12.5546875" style="10" customWidth="1"/>
    <col min="11500" max="11500" width="19.109375" style="10" customWidth="1"/>
    <col min="11501" max="11501" width="17.109375" style="10" customWidth="1"/>
    <col min="11502" max="11502" width="18.5546875" style="10" customWidth="1"/>
    <col min="11503" max="11503" width="25" style="10" customWidth="1"/>
    <col min="11504" max="11504" width="41.44140625" style="10" customWidth="1"/>
    <col min="11505" max="11746" width="9.109375" style="10"/>
    <col min="11747" max="11747" width="10.109375" style="10" customWidth="1"/>
    <col min="11748" max="11748" width="49.5546875" style="10" bestFit="1" customWidth="1"/>
    <col min="11749" max="11749" width="23.88671875" style="10" bestFit="1" customWidth="1"/>
    <col min="11750" max="11750" width="11.109375" style="10" bestFit="1" customWidth="1"/>
    <col min="11751" max="11751" width="9.44140625" style="10" customWidth="1"/>
    <col min="11752" max="11752" width="16.109375" style="10" bestFit="1" customWidth="1"/>
    <col min="11753" max="11753" width="14.88671875" style="10" bestFit="1" customWidth="1"/>
    <col min="11754" max="11754" width="22.88671875" style="10" bestFit="1" customWidth="1"/>
    <col min="11755" max="11755" width="12.5546875" style="10" customWidth="1"/>
    <col min="11756" max="11756" width="19.109375" style="10" customWidth="1"/>
    <col min="11757" max="11757" width="17.109375" style="10" customWidth="1"/>
    <col min="11758" max="11758" width="18.5546875" style="10" customWidth="1"/>
    <col min="11759" max="11759" width="25" style="10" customWidth="1"/>
    <col min="11760" max="11760" width="41.44140625" style="10" customWidth="1"/>
    <col min="11761" max="12002" width="9.109375" style="10"/>
    <col min="12003" max="12003" width="10.109375" style="10" customWidth="1"/>
    <col min="12004" max="12004" width="49.5546875" style="10" bestFit="1" customWidth="1"/>
    <col min="12005" max="12005" width="23.88671875" style="10" bestFit="1" customWidth="1"/>
    <col min="12006" max="12006" width="11.109375" style="10" bestFit="1" customWidth="1"/>
    <col min="12007" max="12007" width="9.44140625" style="10" customWidth="1"/>
    <col min="12008" max="12008" width="16.109375" style="10" bestFit="1" customWidth="1"/>
    <col min="12009" max="12009" width="14.88671875" style="10" bestFit="1" customWidth="1"/>
    <col min="12010" max="12010" width="22.88671875" style="10" bestFit="1" customWidth="1"/>
    <col min="12011" max="12011" width="12.5546875" style="10" customWidth="1"/>
    <col min="12012" max="12012" width="19.109375" style="10" customWidth="1"/>
    <col min="12013" max="12013" width="17.109375" style="10" customWidth="1"/>
    <col min="12014" max="12014" width="18.5546875" style="10" customWidth="1"/>
    <col min="12015" max="12015" width="25" style="10" customWidth="1"/>
    <col min="12016" max="12016" width="41.44140625" style="10" customWidth="1"/>
    <col min="12017" max="12258" width="9.109375" style="10"/>
    <col min="12259" max="12259" width="10.109375" style="10" customWidth="1"/>
    <col min="12260" max="12260" width="49.5546875" style="10" bestFit="1" customWidth="1"/>
    <col min="12261" max="12261" width="23.88671875" style="10" bestFit="1" customWidth="1"/>
    <col min="12262" max="12262" width="11.109375" style="10" bestFit="1" customWidth="1"/>
    <col min="12263" max="12263" width="9.44140625" style="10" customWidth="1"/>
    <col min="12264" max="12264" width="16.109375" style="10" bestFit="1" customWidth="1"/>
    <col min="12265" max="12265" width="14.88671875" style="10" bestFit="1" customWidth="1"/>
    <col min="12266" max="12266" width="22.88671875" style="10" bestFit="1" customWidth="1"/>
    <col min="12267" max="12267" width="12.5546875" style="10" customWidth="1"/>
    <col min="12268" max="12268" width="19.109375" style="10" customWidth="1"/>
    <col min="12269" max="12269" width="17.109375" style="10" customWidth="1"/>
    <col min="12270" max="12270" width="18.5546875" style="10" customWidth="1"/>
    <col min="12271" max="12271" width="25" style="10" customWidth="1"/>
    <col min="12272" max="12272" width="41.44140625" style="10" customWidth="1"/>
    <col min="12273" max="12514" width="9.109375" style="10"/>
    <col min="12515" max="12515" width="10.109375" style="10" customWidth="1"/>
    <col min="12516" max="12516" width="49.5546875" style="10" bestFit="1" customWidth="1"/>
    <col min="12517" max="12517" width="23.88671875" style="10" bestFit="1" customWidth="1"/>
    <col min="12518" max="12518" width="11.109375" style="10" bestFit="1" customWidth="1"/>
    <col min="12519" max="12519" width="9.44140625" style="10" customWidth="1"/>
    <col min="12520" max="12520" width="16.109375" style="10" bestFit="1" customWidth="1"/>
    <col min="12521" max="12521" width="14.88671875" style="10" bestFit="1" customWidth="1"/>
    <col min="12522" max="12522" width="22.88671875" style="10" bestFit="1" customWidth="1"/>
    <col min="12523" max="12523" width="12.5546875" style="10" customWidth="1"/>
    <col min="12524" max="12524" width="19.109375" style="10" customWidth="1"/>
    <col min="12525" max="12525" width="17.109375" style="10" customWidth="1"/>
    <col min="12526" max="12526" width="18.5546875" style="10" customWidth="1"/>
    <col min="12527" max="12527" width="25" style="10" customWidth="1"/>
    <col min="12528" max="12528" width="41.44140625" style="10" customWidth="1"/>
    <col min="12529" max="12770" width="9.109375" style="10"/>
    <col min="12771" max="12771" width="10.109375" style="10" customWidth="1"/>
    <col min="12772" max="12772" width="49.5546875" style="10" bestFit="1" customWidth="1"/>
    <col min="12773" max="12773" width="23.88671875" style="10" bestFit="1" customWidth="1"/>
    <col min="12774" max="12774" width="11.109375" style="10" bestFit="1" customWidth="1"/>
    <col min="12775" max="12775" width="9.44140625" style="10" customWidth="1"/>
    <col min="12776" max="12776" width="16.109375" style="10" bestFit="1" customWidth="1"/>
    <col min="12777" max="12777" width="14.88671875" style="10" bestFit="1" customWidth="1"/>
    <col min="12778" max="12778" width="22.88671875" style="10" bestFit="1" customWidth="1"/>
    <col min="12779" max="12779" width="12.5546875" style="10" customWidth="1"/>
    <col min="12780" max="12780" width="19.109375" style="10" customWidth="1"/>
    <col min="12781" max="12781" width="17.109375" style="10" customWidth="1"/>
    <col min="12782" max="12782" width="18.5546875" style="10" customWidth="1"/>
    <col min="12783" max="12783" width="25" style="10" customWidth="1"/>
    <col min="12784" max="12784" width="41.44140625" style="10" customWidth="1"/>
    <col min="12785" max="13026" width="9.109375" style="10"/>
    <col min="13027" max="13027" width="10.109375" style="10" customWidth="1"/>
    <col min="13028" max="13028" width="49.5546875" style="10" bestFit="1" customWidth="1"/>
    <col min="13029" max="13029" width="23.88671875" style="10" bestFit="1" customWidth="1"/>
    <col min="13030" max="13030" width="11.109375" style="10" bestFit="1" customWidth="1"/>
    <col min="13031" max="13031" width="9.44140625" style="10" customWidth="1"/>
    <col min="13032" max="13032" width="16.109375" style="10" bestFit="1" customWidth="1"/>
    <col min="13033" max="13033" width="14.88671875" style="10" bestFit="1" customWidth="1"/>
    <col min="13034" max="13034" width="22.88671875" style="10" bestFit="1" customWidth="1"/>
    <col min="13035" max="13035" width="12.5546875" style="10" customWidth="1"/>
    <col min="13036" max="13036" width="19.109375" style="10" customWidth="1"/>
    <col min="13037" max="13037" width="17.109375" style="10" customWidth="1"/>
    <col min="13038" max="13038" width="18.5546875" style="10" customWidth="1"/>
    <col min="13039" max="13039" width="25" style="10" customWidth="1"/>
    <col min="13040" max="13040" width="41.44140625" style="10" customWidth="1"/>
    <col min="13041" max="13282" width="9.109375" style="10"/>
    <col min="13283" max="13283" width="10.109375" style="10" customWidth="1"/>
    <col min="13284" max="13284" width="49.5546875" style="10" bestFit="1" customWidth="1"/>
    <col min="13285" max="13285" width="23.88671875" style="10" bestFit="1" customWidth="1"/>
    <col min="13286" max="13286" width="11.109375" style="10" bestFit="1" customWidth="1"/>
    <col min="13287" max="13287" width="9.44140625" style="10" customWidth="1"/>
    <col min="13288" max="13288" width="16.109375" style="10" bestFit="1" customWidth="1"/>
    <col min="13289" max="13289" width="14.88671875" style="10" bestFit="1" customWidth="1"/>
    <col min="13290" max="13290" width="22.88671875" style="10" bestFit="1" customWidth="1"/>
    <col min="13291" max="13291" width="12.5546875" style="10" customWidth="1"/>
    <col min="13292" max="13292" width="19.109375" style="10" customWidth="1"/>
    <col min="13293" max="13293" width="17.109375" style="10" customWidth="1"/>
    <col min="13294" max="13294" width="18.5546875" style="10" customWidth="1"/>
    <col min="13295" max="13295" width="25" style="10" customWidth="1"/>
    <col min="13296" max="13296" width="41.44140625" style="10" customWidth="1"/>
    <col min="13297" max="13538" width="9.109375" style="10"/>
    <col min="13539" max="13539" width="10.109375" style="10" customWidth="1"/>
    <col min="13540" max="13540" width="49.5546875" style="10" bestFit="1" customWidth="1"/>
    <col min="13541" max="13541" width="23.88671875" style="10" bestFit="1" customWidth="1"/>
    <col min="13542" max="13542" width="11.109375" style="10" bestFit="1" customWidth="1"/>
    <col min="13543" max="13543" width="9.44140625" style="10" customWidth="1"/>
    <col min="13544" max="13544" width="16.109375" style="10" bestFit="1" customWidth="1"/>
    <col min="13545" max="13545" width="14.88671875" style="10" bestFit="1" customWidth="1"/>
    <col min="13546" max="13546" width="22.88671875" style="10" bestFit="1" customWidth="1"/>
    <col min="13547" max="13547" width="12.5546875" style="10" customWidth="1"/>
    <col min="13548" max="13548" width="19.109375" style="10" customWidth="1"/>
    <col min="13549" max="13549" width="17.109375" style="10" customWidth="1"/>
    <col min="13550" max="13550" width="18.5546875" style="10" customWidth="1"/>
    <col min="13551" max="13551" width="25" style="10" customWidth="1"/>
    <col min="13552" max="13552" width="41.44140625" style="10" customWidth="1"/>
    <col min="13553" max="13794" width="9.109375" style="10"/>
    <col min="13795" max="13795" width="10.109375" style="10" customWidth="1"/>
    <col min="13796" max="13796" width="49.5546875" style="10" bestFit="1" customWidth="1"/>
    <col min="13797" max="13797" width="23.88671875" style="10" bestFit="1" customWidth="1"/>
    <col min="13798" max="13798" width="11.109375" style="10" bestFit="1" customWidth="1"/>
    <col min="13799" max="13799" width="9.44140625" style="10" customWidth="1"/>
    <col min="13800" max="13800" width="16.109375" style="10" bestFit="1" customWidth="1"/>
    <col min="13801" max="13801" width="14.88671875" style="10" bestFit="1" customWidth="1"/>
    <col min="13802" max="13802" width="22.88671875" style="10" bestFit="1" customWidth="1"/>
    <col min="13803" max="13803" width="12.5546875" style="10" customWidth="1"/>
    <col min="13804" max="13804" width="19.109375" style="10" customWidth="1"/>
    <col min="13805" max="13805" width="17.109375" style="10" customWidth="1"/>
    <col min="13806" max="13806" width="18.5546875" style="10" customWidth="1"/>
    <col min="13807" max="13807" width="25" style="10" customWidth="1"/>
    <col min="13808" max="13808" width="41.44140625" style="10" customWidth="1"/>
    <col min="13809" max="14050" width="9.109375" style="10"/>
    <col min="14051" max="14051" width="10.109375" style="10" customWidth="1"/>
    <col min="14052" max="14052" width="49.5546875" style="10" bestFit="1" customWidth="1"/>
    <col min="14053" max="14053" width="23.88671875" style="10" bestFit="1" customWidth="1"/>
    <col min="14054" max="14054" width="11.109375" style="10" bestFit="1" customWidth="1"/>
    <col min="14055" max="14055" width="9.44140625" style="10" customWidth="1"/>
    <col min="14056" max="14056" width="16.109375" style="10" bestFit="1" customWidth="1"/>
    <col min="14057" max="14057" width="14.88671875" style="10" bestFit="1" customWidth="1"/>
    <col min="14058" max="14058" width="22.88671875" style="10" bestFit="1" customWidth="1"/>
    <col min="14059" max="14059" width="12.5546875" style="10" customWidth="1"/>
    <col min="14060" max="14060" width="19.109375" style="10" customWidth="1"/>
    <col min="14061" max="14061" width="17.109375" style="10" customWidth="1"/>
    <col min="14062" max="14062" width="18.5546875" style="10" customWidth="1"/>
    <col min="14063" max="14063" width="25" style="10" customWidth="1"/>
    <col min="14064" max="14064" width="41.44140625" style="10" customWidth="1"/>
    <col min="14065" max="14306" width="9.109375" style="10"/>
    <col min="14307" max="14307" width="10.109375" style="10" customWidth="1"/>
    <col min="14308" max="14308" width="49.5546875" style="10" bestFit="1" customWidth="1"/>
    <col min="14309" max="14309" width="23.88671875" style="10" bestFit="1" customWidth="1"/>
    <col min="14310" max="14310" width="11.109375" style="10" bestFit="1" customWidth="1"/>
    <col min="14311" max="14311" width="9.44140625" style="10" customWidth="1"/>
    <col min="14312" max="14312" width="16.109375" style="10" bestFit="1" customWidth="1"/>
    <col min="14313" max="14313" width="14.88671875" style="10" bestFit="1" customWidth="1"/>
    <col min="14314" max="14314" width="22.88671875" style="10" bestFit="1" customWidth="1"/>
    <col min="14315" max="14315" width="12.5546875" style="10" customWidth="1"/>
    <col min="14316" max="14316" width="19.109375" style="10" customWidth="1"/>
    <col min="14317" max="14317" width="17.109375" style="10" customWidth="1"/>
    <col min="14318" max="14318" width="18.5546875" style="10" customWidth="1"/>
    <col min="14319" max="14319" width="25" style="10" customWidth="1"/>
    <col min="14320" max="14320" width="41.44140625" style="10" customWidth="1"/>
    <col min="14321" max="14562" width="9.109375" style="10"/>
    <col min="14563" max="14563" width="10.109375" style="10" customWidth="1"/>
    <col min="14564" max="14564" width="49.5546875" style="10" bestFit="1" customWidth="1"/>
    <col min="14565" max="14565" width="23.88671875" style="10" bestFit="1" customWidth="1"/>
    <col min="14566" max="14566" width="11.109375" style="10" bestFit="1" customWidth="1"/>
    <col min="14567" max="14567" width="9.44140625" style="10" customWidth="1"/>
    <col min="14568" max="14568" width="16.109375" style="10" bestFit="1" customWidth="1"/>
    <col min="14569" max="14569" width="14.88671875" style="10" bestFit="1" customWidth="1"/>
    <col min="14570" max="14570" width="22.88671875" style="10" bestFit="1" customWidth="1"/>
    <col min="14571" max="14571" width="12.5546875" style="10" customWidth="1"/>
    <col min="14572" max="14572" width="19.109375" style="10" customWidth="1"/>
    <col min="14573" max="14573" width="17.109375" style="10" customWidth="1"/>
    <col min="14574" max="14574" width="18.5546875" style="10" customWidth="1"/>
    <col min="14575" max="14575" width="25" style="10" customWidth="1"/>
    <col min="14576" max="14576" width="41.44140625" style="10" customWidth="1"/>
    <col min="14577" max="14818" width="9.109375" style="10"/>
    <col min="14819" max="14819" width="10.109375" style="10" customWidth="1"/>
    <col min="14820" max="14820" width="49.5546875" style="10" bestFit="1" customWidth="1"/>
    <col min="14821" max="14821" width="23.88671875" style="10" bestFit="1" customWidth="1"/>
    <col min="14822" max="14822" width="11.109375" style="10" bestFit="1" customWidth="1"/>
    <col min="14823" max="14823" width="9.44140625" style="10" customWidth="1"/>
    <col min="14824" max="14824" width="16.109375" style="10" bestFit="1" customWidth="1"/>
    <col min="14825" max="14825" width="14.88671875" style="10" bestFit="1" customWidth="1"/>
    <col min="14826" max="14826" width="22.88671875" style="10" bestFit="1" customWidth="1"/>
    <col min="14827" max="14827" width="12.5546875" style="10" customWidth="1"/>
    <col min="14828" max="14828" width="19.109375" style="10" customWidth="1"/>
    <col min="14829" max="14829" width="17.109375" style="10" customWidth="1"/>
    <col min="14830" max="14830" width="18.5546875" style="10" customWidth="1"/>
    <col min="14831" max="14831" width="25" style="10" customWidth="1"/>
    <col min="14832" max="14832" width="41.44140625" style="10" customWidth="1"/>
    <col min="14833" max="15074" width="9.109375" style="10"/>
    <col min="15075" max="15075" width="10.109375" style="10" customWidth="1"/>
    <col min="15076" max="15076" width="49.5546875" style="10" bestFit="1" customWidth="1"/>
    <col min="15077" max="15077" width="23.88671875" style="10" bestFit="1" customWidth="1"/>
    <col min="15078" max="15078" width="11.109375" style="10" bestFit="1" customWidth="1"/>
    <col min="15079" max="15079" width="9.44140625" style="10" customWidth="1"/>
    <col min="15080" max="15080" width="16.109375" style="10" bestFit="1" customWidth="1"/>
    <col min="15081" max="15081" width="14.88671875" style="10" bestFit="1" customWidth="1"/>
    <col min="15082" max="15082" width="22.88671875" style="10" bestFit="1" customWidth="1"/>
    <col min="15083" max="15083" width="12.5546875" style="10" customWidth="1"/>
    <col min="15084" max="15084" width="19.109375" style="10" customWidth="1"/>
    <col min="15085" max="15085" width="17.109375" style="10" customWidth="1"/>
    <col min="15086" max="15086" width="18.5546875" style="10" customWidth="1"/>
    <col min="15087" max="15087" width="25" style="10" customWidth="1"/>
    <col min="15088" max="15088" width="41.44140625" style="10" customWidth="1"/>
    <col min="15089" max="15330" width="9.109375" style="10"/>
    <col min="15331" max="15331" width="10.109375" style="10" customWidth="1"/>
    <col min="15332" max="15332" width="49.5546875" style="10" bestFit="1" customWidth="1"/>
    <col min="15333" max="15333" width="23.88671875" style="10" bestFit="1" customWidth="1"/>
    <col min="15334" max="15334" width="11.109375" style="10" bestFit="1" customWidth="1"/>
    <col min="15335" max="15335" width="9.44140625" style="10" customWidth="1"/>
    <col min="15336" max="15336" width="16.109375" style="10" bestFit="1" customWidth="1"/>
    <col min="15337" max="15337" width="14.88671875" style="10" bestFit="1" customWidth="1"/>
    <col min="15338" max="15338" width="22.88671875" style="10" bestFit="1" customWidth="1"/>
    <col min="15339" max="15339" width="12.5546875" style="10" customWidth="1"/>
    <col min="15340" max="15340" width="19.109375" style="10" customWidth="1"/>
    <col min="15341" max="15341" width="17.109375" style="10" customWidth="1"/>
    <col min="15342" max="15342" width="18.5546875" style="10" customWidth="1"/>
    <col min="15343" max="15343" width="25" style="10" customWidth="1"/>
    <col min="15344" max="15344" width="41.44140625" style="10" customWidth="1"/>
    <col min="15345" max="15586" width="9.109375" style="10"/>
    <col min="15587" max="15587" width="10.109375" style="10" customWidth="1"/>
    <col min="15588" max="15588" width="49.5546875" style="10" bestFit="1" customWidth="1"/>
    <col min="15589" max="15589" width="23.88671875" style="10" bestFit="1" customWidth="1"/>
    <col min="15590" max="15590" width="11.109375" style="10" bestFit="1" customWidth="1"/>
    <col min="15591" max="15591" width="9.44140625" style="10" customWidth="1"/>
    <col min="15592" max="15592" width="16.109375" style="10" bestFit="1" customWidth="1"/>
    <col min="15593" max="15593" width="14.88671875" style="10" bestFit="1" customWidth="1"/>
    <col min="15594" max="15594" width="22.88671875" style="10" bestFit="1" customWidth="1"/>
    <col min="15595" max="15595" width="12.5546875" style="10" customWidth="1"/>
    <col min="15596" max="15596" width="19.109375" style="10" customWidth="1"/>
    <col min="15597" max="15597" width="17.109375" style="10" customWidth="1"/>
    <col min="15598" max="15598" width="18.5546875" style="10" customWidth="1"/>
    <col min="15599" max="15599" width="25" style="10" customWidth="1"/>
    <col min="15600" max="15600" width="41.44140625" style="10" customWidth="1"/>
    <col min="15601" max="15842" width="9.109375" style="10"/>
    <col min="15843" max="15843" width="10.109375" style="10" customWidth="1"/>
    <col min="15844" max="15844" width="49.5546875" style="10" bestFit="1" customWidth="1"/>
    <col min="15845" max="15845" width="23.88671875" style="10" bestFit="1" customWidth="1"/>
    <col min="15846" max="15846" width="11.109375" style="10" bestFit="1" customWidth="1"/>
    <col min="15847" max="15847" width="9.44140625" style="10" customWidth="1"/>
    <col min="15848" max="15848" width="16.109375" style="10" bestFit="1" customWidth="1"/>
    <col min="15849" max="15849" width="14.88671875" style="10" bestFit="1" customWidth="1"/>
    <col min="15850" max="15850" width="22.88671875" style="10" bestFit="1" customWidth="1"/>
    <col min="15851" max="15851" width="12.5546875" style="10" customWidth="1"/>
    <col min="15852" max="15852" width="19.109375" style="10" customWidth="1"/>
    <col min="15853" max="15853" width="17.109375" style="10" customWidth="1"/>
    <col min="15854" max="15854" width="18.5546875" style="10" customWidth="1"/>
    <col min="15855" max="15855" width="25" style="10" customWidth="1"/>
    <col min="15856" max="15856" width="41.44140625" style="10" customWidth="1"/>
    <col min="15857" max="16098" width="9.109375" style="10"/>
    <col min="16099" max="16099" width="10.109375" style="10" customWidth="1"/>
    <col min="16100" max="16100" width="49.5546875" style="10" bestFit="1" customWidth="1"/>
    <col min="16101" max="16101" width="23.88671875" style="10" bestFit="1" customWidth="1"/>
    <col min="16102" max="16102" width="11.109375" style="10" bestFit="1" customWidth="1"/>
    <col min="16103" max="16103" width="9.44140625" style="10" customWidth="1"/>
    <col min="16104" max="16104" width="16.109375" style="10" bestFit="1" customWidth="1"/>
    <col min="16105" max="16105" width="14.88671875" style="10" bestFit="1" customWidth="1"/>
    <col min="16106" max="16106" width="22.88671875" style="10" bestFit="1" customWidth="1"/>
    <col min="16107" max="16107" width="12.5546875" style="10" customWidth="1"/>
    <col min="16108" max="16108" width="19.109375" style="10" customWidth="1"/>
    <col min="16109" max="16109" width="17.109375" style="10" customWidth="1"/>
    <col min="16110" max="16110" width="18.5546875" style="10" customWidth="1"/>
    <col min="16111" max="16111" width="25" style="10" customWidth="1"/>
    <col min="16112" max="16112" width="41.44140625" style="10" customWidth="1"/>
    <col min="16113" max="16384" width="9.109375" style="10"/>
  </cols>
  <sheetData>
    <row r="1" spans="1:11" s="26" customFormat="1" ht="35.1" customHeight="1" x14ac:dyDescent="0.3">
      <c r="A1" s="1"/>
      <c r="B1" s="1"/>
      <c r="C1" s="2"/>
      <c r="D1" s="3"/>
      <c r="E1" s="4"/>
      <c r="F1" s="5"/>
      <c r="G1" s="6"/>
      <c r="H1" s="6"/>
      <c r="I1" s="7"/>
      <c r="J1" s="8"/>
      <c r="K1" s="9" t="s">
        <v>0</v>
      </c>
    </row>
    <row r="2" spans="1:11" ht="35.1" customHeight="1" x14ac:dyDescent="0.3">
      <c r="A2" s="11" t="s">
        <v>1</v>
      </c>
      <c r="B2" s="11" t="s">
        <v>2</v>
      </c>
      <c r="C2" s="11" t="s">
        <v>3</v>
      </c>
      <c r="D2" s="12" t="s">
        <v>4</v>
      </c>
      <c r="E2" s="12" t="s">
        <v>5</v>
      </c>
      <c r="F2" s="13" t="s">
        <v>6</v>
      </c>
      <c r="G2" s="14" t="s">
        <v>20</v>
      </c>
      <c r="H2" s="14" t="s">
        <v>7</v>
      </c>
      <c r="I2" s="14" t="s">
        <v>8</v>
      </c>
      <c r="J2" s="15" t="s">
        <v>9</v>
      </c>
      <c r="K2" s="16" t="s">
        <v>10</v>
      </c>
    </row>
    <row r="3" spans="1:11" ht="35.1" customHeight="1" x14ac:dyDescent="0.3">
      <c r="A3" s="62" t="s">
        <v>25</v>
      </c>
      <c r="B3" s="62">
        <v>1</v>
      </c>
      <c r="C3" s="33" t="s">
        <v>31</v>
      </c>
      <c r="D3" s="17">
        <v>3400</v>
      </c>
      <c r="E3" s="18">
        <f>D3/5280</f>
        <v>0.64393939393939392</v>
      </c>
      <c r="F3" s="19">
        <v>24</v>
      </c>
      <c r="G3" s="20">
        <f>D3*F3/9</f>
        <v>9066.6666666666661</v>
      </c>
      <c r="H3" s="20"/>
      <c r="I3" s="19"/>
      <c r="J3" s="21"/>
      <c r="K3" s="21"/>
    </row>
    <row r="4" spans="1:11" ht="35.1" customHeight="1" x14ac:dyDescent="0.3">
      <c r="A4" s="63"/>
      <c r="B4" s="63"/>
      <c r="C4" s="59" t="s">
        <v>22</v>
      </c>
      <c r="D4" s="59"/>
      <c r="E4" s="59"/>
      <c r="F4" s="59"/>
      <c r="G4" s="59"/>
      <c r="H4" s="22" t="s">
        <v>11</v>
      </c>
      <c r="I4" s="23">
        <v>1</v>
      </c>
      <c r="J4" s="21"/>
      <c r="K4" s="24">
        <f>J4*I4</f>
        <v>0</v>
      </c>
    </row>
    <row r="5" spans="1:11" ht="35.1" customHeight="1" x14ac:dyDescent="0.3">
      <c r="A5" s="63"/>
      <c r="B5" s="63"/>
      <c r="C5" s="48" t="s">
        <v>23</v>
      </c>
      <c r="D5" s="49"/>
      <c r="E5" s="49"/>
      <c r="F5" s="49"/>
      <c r="G5" s="50"/>
      <c r="H5" s="25" t="s">
        <v>12</v>
      </c>
      <c r="I5" s="20">
        <f>ROUNDUP(G3,0)</f>
        <v>9067</v>
      </c>
      <c r="J5" s="21"/>
      <c r="K5" s="24">
        <f t="shared" ref="K5:K12" si="0">J5*I5</f>
        <v>0</v>
      </c>
    </row>
    <row r="6" spans="1:11" ht="35.1" customHeight="1" x14ac:dyDescent="0.3">
      <c r="A6" s="63"/>
      <c r="B6" s="63"/>
      <c r="C6" s="48" t="s">
        <v>13</v>
      </c>
      <c r="D6" s="49"/>
      <c r="E6" s="49"/>
      <c r="F6" s="49"/>
      <c r="G6" s="50"/>
      <c r="H6" s="25" t="s">
        <v>12</v>
      </c>
      <c r="I6" s="20">
        <f>ROUNDUP(G3,0)</f>
        <v>9067</v>
      </c>
      <c r="J6" s="21"/>
      <c r="K6" s="24">
        <f t="shared" si="0"/>
        <v>0</v>
      </c>
    </row>
    <row r="7" spans="1:11" ht="35.1" customHeight="1" x14ac:dyDescent="0.3">
      <c r="A7" s="63"/>
      <c r="B7" s="63"/>
      <c r="C7" s="48" t="s">
        <v>38</v>
      </c>
      <c r="D7" s="49"/>
      <c r="E7" s="49"/>
      <c r="F7" s="49"/>
      <c r="G7" s="50"/>
      <c r="H7" s="25" t="s">
        <v>14</v>
      </c>
      <c r="I7" s="20">
        <f>ROUNDUP(D3,0)</f>
        <v>3400</v>
      </c>
      <c r="J7" s="21"/>
      <c r="K7" s="24">
        <f t="shared" si="0"/>
        <v>0</v>
      </c>
    </row>
    <row r="8" spans="1:11" ht="35.1" customHeight="1" x14ac:dyDescent="0.3">
      <c r="A8" s="63"/>
      <c r="B8" s="63"/>
      <c r="C8" s="48" t="s">
        <v>24</v>
      </c>
      <c r="D8" s="49"/>
      <c r="E8" s="49"/>
      <c r="F8" s="49"/>
      <c r="G8" s="50"/>
      <c r="H8" s="22" t="s">
        <v>15</v>
      </c>
      <c r="I8" s="20">
        <f>ROUNDUP(G3*220/2000,0)</f>
        <v>998</v>
      </c>
      <c r="J8" s="21"/>
      <c r="K8" s="24">
        <f t="shared" si="0"/>
        <v>0</v>
      </c>
    </row>
    <row r="9" spans="1:11" ht="35.1" customHeight="1" x14ac:dyDescent="0.3">
      <c r="A9" s="63"/>
      <c r="B9" s="63"/>
      <c r="C9" s="51" t="s">
        <v>21</v>
      </c>
      <c r="D9" s="60"/>
      <c r="E9" s="60"/>
      <c r="F9" s="60"/>
      <c r="G9" s="61"/>
      <c r="H9" s="25" t="s">
        <v>14</v>
      </c>
      <c r="I9" s="20">
        <v>910</v>
      </c>
      <c r="J9" s="21"/>
      <c r="K9" s="24">
        <f t="shared" si="0"/>
        <v>0</v>
      </c>
    </row>
    <row r="10" spans="1:11" ht="35.1" customHeight="1" x14ac:dyDescent="0.3">
      <c r="A10" s="63"/>
      <c r="B10" s="63"/>
      <c r="C10" s="51" t="s">
        <v>26</v>
      </c>
      <c r="D10" s="60"/>
      <c r="E10" s="60"/>
      <c r="F10" s="60"/>
      <c r="G10" s="61"/>
      <c r="H10" s="25" t="s">
        <v>14</v>
      </c>
      <c r="I10" s="20">
        <f>ROUNDUP(D3*0.25,0)</f>
        <v>850</v>
      </c>
      <c r="J10" s="21"/>
      <c r="K10" s="24">
        <f t="shared" si="0"/>
        <v>0</v>
      </c>
    </row>
    <row r="11" spans="1:11" ht="35.1" customHeight="1" x14ac:dyDescent="0.3">
      <c r="A11" s="63"/>
      <c r="B11" s="63"/>
      <c r="C11" s="51" t="s">
        <v>48</v>
      </c>
      <c r="D11" s="60"/>
      <c r="E11" s="60"/>
      <c r="F11" s="60"/>
      <c r="G11" s="61"/>
      <c r="H11" s="25" t="s">
        <v>14</v>
      </c>
      <c r="I11" s="20">
        <f>D3*2</f>
        <v>6800</v>
      </c>
      <c r="J11" s="21"/>
      <c r="K11" s="24">
        <f t="shared" si="0"/>
        <v>0</v>
      </c>
    </row>
    <row r="12" spans="1:11" ht="35.1" customHeight="1" x14ac:dyDescent="0.3">
      <c r="A12" s="63"/>
      <c r="B12" s="63"/>
      <c r="C12" s="48" t="s">
        <v>16</v>
      </c>
      <c r="D12" s="49"/>
      <c r="E12" s="49"/>
      <c r="F12" s="49"/>
      <c r="G12" s="50"/>
      <c r="H12" s="25" t="s">
        <v>15</v>
      </c>
      <c r="I12" s="34">
        <v>400</v>
      </c>
      <c r="J12" s="21"/>
      <c r="K12" s="24">
        <f t="shared" si="0"/>
        <v>0</v>
      </c>
    </row>
    <row r="13" spans="1:11" ht="35.1" customHeight="1" x14ac:dyDescent="0.3">
      <c r="A13" s="64"/>
      <c r="B13" s="64"/>
      <c r="C13" s="56" t="s">
        <v>17</v>
      </c>
      <c r="D13" s="57"/>
      <c r="E13" s="57"/>
      <c r="F13" s="57"/>
      <c r="G13" s="57"/>
      <c r="H13" s="57"/>
      <c r="I13" s="57"/>
      <c r="J13" s="58"/>
      <c r="K13" s="24">
        <f>SUM(K4:K11)</f>
        <v>0</v>
      </c>
    </row>
    <row r="14" spans="1:11" ht="35.1" customHeight="1" x14ac:dyDescent="0.3">
      <c r="D14" s="3"/>
      <c r="E14" s="4"/>
      <c r="F14" s="5"/>
      <c r="G14" s="6"/>
      <c r="H14" s="6"/>
      <c r="I14" s="7"/>
      <c r="J14" s="8"/>
      <c r="K14" s="9" t="s">
        <v>0</v>
      </c>
    </row>
    <row r="15" spans="1:11" ht="35.1" customHeight="1" x14ac:dyDescent="0.3">
      <c r="A15" s="11" t="s">
        <v>1</v>
      </c>
      <c r="B15" s="11" t="s">
        <v>2</v>
      </c>
      <c r="C15" s="11" t="s">
        <v>3</v>
      </c>
      <c r="D15" s="12" t="s">
        <v>4</v>
      </c>
      <c r="E15" s="12" t="s">
        <v>5</v>
      </c>
      <c r="F15" s="13" t="s">
        <v>6</v>
      </c>
      <c r="G15" s="14" t="s">
        <v>20</v>
      </c>
      <c r="H15" s="14" t="s">
        <v>7</v>
      </c>
      <c r="I15" s="14" t="s">
        <v>8</v>
      </c>
      <c r="J15" s="15" t="s">
        <v>9</v>
      </c>
      <c r="K15" s="16" t="s">
        <v>10</v>
      </c>
    </row>
    <row r="16" spans="1:11" ht="35.1" customHeight="1" x14ac:dyDescent="0.3">
      <c r="A16" s="62" t="s">
        <v>25</v>
      </c>
      <c r="B16" s="62">
        <v>2</v>
      </c>
      <c r="C16" s="33" t="s">
        <v>32</v>
      </c>
      <c r="D16" s="17">
        <v>3100</v>
      </c>
      <c r="E16" s="18">
        <f>D16/5280</f>
        <v>0.58712121212121215</v>
      </c>
      <c r="F16" s="19">
        <v>24</v>
      </c>
      <c r="G16" s="20">
        <f>D16*F16/9</f>
        <v>8266.6666666666661</v>
      </c>
      <c r="H16" s="20"/>
      <c r="I16" s="19"/>
      <c r="J16" s="21"/>
      <c r="K16" s="21"/>
    </row>
    <row r="17" spans="1:11" ht="35.1" customHeight="1" x14ac:dyDescent="0.3">
      <c r="A17" s="63"/>
      <c r="B17" s="63"/>
      <c r="C17" s="59" t="s">
        <v>22</v>
      </c>
      <c r="D17" s="59"/>
      <c r="E17" s="59"/>
      <c r="F17" s="59"/>
      <c r="G17" s="59"/>
      <c r="H17" s="22" t="s">
        <v>11</v>
      </c>
      <c r="I17" s="23">
        <v>1</v>
      </c>
      <c r="J17" s="21"/>
      <c r="K17" s="24">
        <f>J17*I17</f>
        <v>0</v>
      </c>
    </row>
    <row r="18" spans="1:11" ht="35.1" customHeight="1" x14ac:dyDescent="0.3">
      <c r="A18" s="63"/>
      <c r="B18" s="63"/>
      <c r="C18" s="48" t="s">
        <v>23</v>
      </c>
      <c r="D18" s="49"/>
      <c r="E18" s="49"/>
      <c r="F18" s="49"/>
      <c r="G18" s="50"/>
      <c r="H18" s="25" t="s">
        <v>12</v>
      </c>
      <c r="I18" s="20">
        <f>ROUNDUP(G16,0)</f>
        <v>8267</v>
      </c>
      <c r="J18" s="21"/>
      <c r="K18" s="24">
        <f t="shared" ref="K18:K24" si="1">J18*I18</f>
        <v>0</v>
      </c>
    </row>
    <row r="19" spans="1:11" ht="35.1" customHeight="1" x14ac:dyDescent="0.3">
      <c r="A19" s="63"/>
      <c r="B19" s="63"/>
      <c r="C19" s="48" t="s">
        <v>13</v>
      </c>
      <c r="D19" s="49"/>
      <c r="E19" s="49"/>
      <c r="F19" s="49"/>
      <c r="G19" s="50"/>
      <c r="H19" s="25" t="s">
        <v>12</v>
      </c>
      <c r="I19" s="20">
        <f>ROUNDUP(G16,0)</f>
        <v>8267</v>
      </c>
      <c r="J19" s="21"/>
      <c r="K19" s="24">
        <f t="shared" si="1"/>
        <v>0</v>
      </c>
    </row>
    <row r="20" spans="1:11" ht="35.1" customHeight="1" x14ac:dyDescent="0.3">
      <c r="A20" s="63"/>
      <c r="B20" s="63"/>
      <c r="C20" s="48" t="s">
        <v>38</v>
      </c>
      <c r="D20" s="49"/>
      <c r="E20" s="49"/>
      <c r="F20" s="49"/>
      <c r="G20" s="50"/>
      <c r="H20" s="25" t="s">
        <v>14</v>
      </c>
      <c r="I20" s="20">
        <f>ROUNDUP(D16,0)</f>
        <v>3100</v>
      </c>
      <c r="J20" s="21"/>
      <c r="K20" s="24">
        <f t="shared" si="1"/>
        <v>0</v>
      </c>
    </row>
    <row r="21" spans="1:11" ht="35.1" customHeight="1" x14ac:dyDescent="0.3">
      <c r="A21" s="63"/>
      <c r="B21" s="63"/>
      <c r="C21" s="48" t="s">
        <v>24</v>
      </c>
      <c r="D21" s="49"/>
      <c r="E21" s="49"/>
      <c r="F21" s="49"/>
      <c r="G21" s="50"/>
      <c r="H21" s="22" t="s">
        <v>15</v>
      </c>
      <c r="I21" s="20">
        <f>ROUNDUP(G16*220/2000,0)</f>
        <v>910</v>
      </c>
      <c r="J21" s="21"/>
      <c r="K21" s="24">
        <f t="shared" si="1"/>
        <v>0</v>
      </c>
    </row>
    <row r="22" spans="1:11" ht="35.1" customHeight="1" x14ac:dyDescent="0.3">
      <c r="A22" s="63"/>
      <c r="B22" s="63"/>
      <c r="C22" s="51" t="s">
        <v>21</v>
      </c>
      <c r="D22" s="60"/>
      <c r="E22" s="60"/>
      <c r="F22" s="60"/>
      <c r="G22" s="61"/>
      <c r="H22" s="25" t="s">
        <v>14</v>
      </c>
      <c r="I22" s="20">
        <f>D16*2</f>
        <v>6200</v>
      </c>
      <c r="J22" s="21"/>
      <c r="K22" s="24">
        <f t="shared" si="1"/>
        <v>0</v>
      </c>
    </row>
    <row r="23" spans="1:11" ht="35.1" customHeight="1" x14ac:dyDescent="0.3">
      <c r="A23" s="63"/>
      <c r="B23" s="63"/>
      <c r="C23" s="48" t="s">
        <v>27</v>
      </c>
      <c r="D23" s="49"/>
      <c r="E23" s="49"/>
      <c r="F23" s="49"/>
      <c r="G23" s="50"/>
      <c r="H23" s="25" t="s">
        <v>14</v>
      </c>
      <c r="I23" s="20">
        <v>15</v>
      </c>
      <c r="J23" s="21"/>
      <c r="K23" s="24">
        <f t="shared" si="1"/>
        <v>0</v>
      </c>
    </row>
    <row r="24" spans="1:11" ht="35.1" customHeight="1" x14ac:dyDescent="0.3">
      <c r="A24" s="63"/>
      <c r="B24" s="63"/>
      <c r="C24" s="48" t="s">
        <v>16</v>
      </c>
      <c r="D24" s="49"/>
      <c r="E24" s="49"/>
      <c r="F24" s="49"/>
      <c r="G24" s="50"/>
      <c r="H24" s="25" t="s">
        <v>15</v>
      </c>
      <c r="I24" s="34">
        <v>400</v>
      </c>
      <c r="J24" s="21"/>
      <c r="K24" s="24">
        <f t="shared" si="1"/>
        <v>0</v>
      </c>
    </row>
    <row r="25" spans="1:11" ht="35.1" customHeight="1" x14ac:dyDescent="0.3">
      <c r="A25" s="63"/>
      <c r="B25" s="63"/>
      <c r="C25" s="51" t="s">
        <v>57</v>
      </c>
      <c r="D25" s="52"/>
      <c r="E25" s="52"/>
      <c r="F25" s="52"/>
      <c r="G25" s="53"/>
      <c r="H25" s="25" t="s">
        <v>30</v>
      </c>
      <c r="I25" s="20">
        <v>2</v>
      </c>
      <c r="J25" s="21"/>
      <c r="K25" s="24">
        <f>J25*I25</f>
        <v>0</v>
      </c>
    </row>
    <row r="26" spans="1:11" ht="35.1" customHeight="1" x14ac:dyDescent="0.3">
      <c r="A26" s="64"/>
      <c r="B26" s="64"/>
      <c r="C26" s="56" t="s">
        <v>17</v>
      </c>
      <c r="D26" s="57"/>
      <c r="E26" s="57"/>
      <c r="F26" s="57"/>
      <c r="G26" s="57"/>
      <c r="H26" s="57"/>
      <c r="I26" s="57"/>
      <c r="J26" s="58"/>
      <c r="K26" s="24">
        <f>SUM(K17:K22)</f>
        <v>0</v>
      </c>
    </row>
    <row r="27" spans="1:11" ht="35.1" customHeight="1" x14ac:dyDescent="0.3">
      <c r="D27" s="35"/>
      <c r="E27" s="36"/>
      <c r="F27" s="37"/>
      <c r="G27" s="38"/>
      <c r="H27" s="38"/>
      <c r="I27" s="39"/>
      <c r="J27" s="40"/>
      <c r="K27" s="41" t="s">
        <v>0</v>
      </c>
    </row>
    <row r="28" spans="1:11" ht="35.1" customHeight="1" x14ac:dyDescent="0.3">
      <c r="A28" s="11" t="s">
        <v>1</v>
      </c>
      <c r="B28" s="11" t="s">
        <v>2</v>
      </c>
      <c r="C28" s="11" t="s">
        <v>3</v>
      </c>
      <c r="D28" s="12" t="s">
        <v>4</v>
      </c>
      <c r="E28" s="12" t="s">
        <v>5</v>
      </c>
      <c r="F28" s="13" t="s">
        <v>6</v>
      </c>
      <c r="G28" s="14" t="s">
        <v>20</v>
      </c>
      <c r="H28" s="14" t="s">
        <v>7</v>
      </c>
      <c r="I28" s="14" t="s">
        <v>8</v>
      </c>
      <c r="J28" s="15" t="s">
        <v>9</v>
      </c>
      <c r="K28" s="16" t="s">
        <v>10</v>
      </c>
    </row>
    <row r="29" spans="1:11" ht="35.1" customHeight="1" x14ac:dyDescent="0.3">
      <c r="A29" s="62" t="s">
        <v>25</v>
      </c>
      <c r="B29" s="62">
        <v>3</v>
      </c>
      <c r="C29" s="33" t="s">
        <v>34</v>
      </c>
      <c r="D29" s="17">
        <v>5300</v>
      </c>
      <c r="E29" s="18">
        <f>D29/5280</f>
        <v>1.0037878787878789</v>
      </c>
      <c r="F29" s="19">
        <v>24</v>
      </c>
      <c r="G29" s="20">
        <f>D29*F29/9</f>
        <v>14133.333333333334</v>
      </c>
      <c r="H29" s="20"/>
      <c r="I29" s="19"/>
      <c r="J29" s="21"/>
      <c r="K29" s="21"/>
    </row>
    <row r="30" spans="1:11" ht="35.1" customHeight="1" x14ac:dyDescent="0.3">
      <c r="A30" s="63"/>
      <c r="B30" s="63"/>
      <c r="C30" s="59" t="s">
        <v>18</v>
      </c>
      <c r="D30" s="59"/>
      <c r="E30" s="59"/>
      <c r="F30" s="59"/>
      <c r="G30" s="59"/>
      <c r="H30" s="22" t="s">
        <v>11</v>
      </c>
      <c r="I30" s="23">
        <v>1</v>
      </c>
      <c r="J30" s="21"/>
      <c r="K30" s="24">
        <f>J30*I30</f>
        <v>0</v>
      </c>
    </row>
    <row r="31" spans="1:11" ht="35.1" customHeight="1" x14ac:dyDescent="0.3">
      <c r="A31" s="63"/>
      <c r="B31" s="63"/>
      <c r="C31" s="48" t="s">
        <v>19</v>
      </c>
      <c r="D31" s="49"/>
      <c r="E31" s="49"/>
      <c r="F31" s="49"/>
      <c r="G31" s="50"/>
      <c r="H31" s="25" t="s">
        <v>12</v>
      </c>
      <c r="I31" s="20">
        <f>ROUNDUP(G29,0)</f>
        <v>14134</v>
      </c>
      <c r="J31" s="21"/>
      <c r="K31" s="24">
        <f t="shared" ref="K31:K34" si="2">J31*I31</f>
        <v>0</v>
      </c>
    </row>
    <row r="32" spans="1:11" ht="35.1" customHeight="1" x14ac:dyDescent="0.3">
      <c r="A32" s="63"/>
      <c r="B32" s="63"/>
      <c r="C32" s="48" t="s">
        <v>38</v>
      </c>
      <c r="D32" s="49"/>
      <c r="E32" s="49"/>
      <c r="F32" s="49"/>
      <c r="G32" s="50"/>
      <c r="H32" s="25" t="s">
        <v>14</v>
      </c>
      <c r="I32" s="20">
        <f>ROUNDUP(D29,0)</f>
        <v>5300</v>
      </c>
      <c r="J32" s="21"/>
      <c r="K32" s="24">
        <f t="shared" si="2"/>
        <v>0</v>
      </c>
    </row>
    <row r="33" spans="1:11" ht="35.1" customHeight="1" x14ac:dyDescent="0.3">
      <c r="A33" s="63"/>
      <c r="B33" s="63"/>
      <c r="C33" s="48" t="s">
        <v>28</v>
      </c>
      <c r="D33" s="49"/>
      <c r="E33" s="49"/>
      <c r="F33" s="49"/>
      <c r="G33" s="50"/>
      <c r="H33" s="22" t="s">
        <v>15</v>
      </c>
      <c r="I33" s="20">
        <f>ROUNDUP(G29*275/2000,0)</f>
        <v>1944</v>
      </c>
      <c r="J33" s="21"/>
      <c r="K33" s="24">
        <f t="shared" si="2"/>
        <v>0</v>
      </c>
    </row>
    <row r="34" spans="1:11" ht="35.1" customHeight="1" x14ac:dyDescent="0.3">
      <c r="A34" s="63"/>
      <c r="B34" s="63"/>
      <c r="C34" s="48" t="s">
        <v>16</v>
      </c>
      <c r="D34" s="49"/>
      <c r="E34" s="49"/>
      <c r="F34" s="49"/>
      <c r="G34" s="50"/>
      <c r="H34" s="25" t="s">
        <v>15</v>
      </c>
      <c r="I34" s="34">
        <v>400</v>
      </c>
      <c r="J34" s="21"/>
      <c r="K34" s="24">
        <f t="shared" si="2"/>
        <v>0</v>
      </c>
    </row>
    <row r="35" spans="1:11" ht="35.1" customHeight="1" x14ac:dyDescent="0.3">
      <c r="A35" s="63"/>
      <c r="B35" s="63"/>
      <c r="C35" s="48" t="s">
        <v>27</v>
      </c>
      <c r="D35" s="49"/>
      <c r="E35" s="49"/>
      <c r="F35" s="49"/>
      <c r="G35" s="50"/>
      <c r="H35" s="25" t="s">
        <v>14</v>
      </c>
      <c r="I35" s="20">
        <v>12</v>
      </c>
      <c r="J35" s="21"/>
      <c r="K35" s="24">
        <f t="shared" ref="K35" si="3">J35*I35</f>
        <v>0</v>
      </c>
    </row>
    <row r="36" spans="1:11" ht="35.1" customHeight="1" x14ac:dyDescent="0.3">
      <c r="A36" s="64"/>
      <c r="B36" s="64"/>
      <c r="C36" s="56" t="s">
        <v>17</v>
      </c>
      <c r="D36" s="57"/>
      <c r="E36" s="57"/>
      <c r="F36" s="57"/>
      <c r="G36" s="57"/>
      <c r="H36" s="57"/>
      <c r="I36" s="57"/>
      <c r="J36" s="58"/>
      <c r="K36" s="24">
        <f>SUM(K30:K35)</f>
        <v>0</v>
      </c>
    </row>
    <row r="37" spans="1:11" ht="35.1" customHeight="1" x14ac:dyDescent="0.3">
      <c r="D37" s="35"/>
      <c r="E37" s="36"/>
      <c r="F37" s="37"/>
      <c r="G37" s="38"/>
      <c r="H37" s="38"/>
      <c r="I37" s="39"/>
      <c r="J37" s="40"/>
      <c r="K37" s="41" t="s">
        <v>0</v>
      </c>
    </row>
    <row r="38" spans="1:11" ht="35.1" customHeight="1" x14ac:dyDescent="0.3">
      <c r="A38" s="11" t="s">
        <v>1</v>
      </c>
      <c r="B38" s="11" t="s">
        <v>2</v>
      </c>
      <c r="C38" s="11" t="s">
        <v>3</v>
      </c>
      <c r="D38" s="12" t="s">
        <v>4</v>
      </c>
      <c r="E38" s="12" t="s">
        <v>5</v>
      </c>
      <c r="F38" s="13" t="s">
        <v>6</v>
      </c>
      <c r="G38" s="14" t="s">
        <v>20</v>
      </c>
      <c r="H38" s="14" t="s">
        <v>7</v>
      </c>
      <c r="I38" s="14" t="s">
        <v>8</v>
      </c>
      <c r="J38" s="15" t="s">
        <v>9</v>
      </c>
      <c r="K38" s="16" t="s">
        <v>10</v>
      </c>
    </row>
    <row r="39" spans="1:11" ht="35.1" customHeight="1" x14ac:dyDescent="0.3">
      <c r="A39" s="62" t="s">
        <v>25</v>
      </c>
      <c r="B39" s="62">
        <v>4</v>
      </c>
      <c r="C39" s="33" t="s">
        <v>41</v>
      </c>
      <c r="D39" s="17">
        <v>5280</v>
      </c>
      <c r="E39" s="18">
        <f>D39/5280</f>
        <v>1</v>
      </c>
      <c r="F39" s="19">
        <v>24</v>
      </c>
      <c r="G39" s="20">
        <f>D39*F39/9</f>
        <v>14080</v>
      </c>
      <c r="H39" s="20"/>
      <c r="I39" s="19"/>
      <c r="J39" s="21"/>
      <c r="K39" s="21"/>
    </row>
    <row r="40" spans="1:11" ht="35.1" customHeight="1" x14ac:dyDescent="0.3">
      <c r="A40" s="63"/>
      <c r="B40" s="63"/>
      <c r="C40" s="59" t="s">
        <v>22</v>
      </c>
      <c r="D40" s="59"/>
      <c r="E40" s="59"/>
      <c r="F40" s="59"/>
      <c r="G40" s="59"/>
      <c r="H40" s="22" t="s">
        <v>11</v>
      </c>
      <c r="I40" s="23">
        <v>1</v>
      </c>
      <c r="J40" s="21"/>
      <c r="K40" s="24">
        <f>J40*I40</f>
        <v>0</v>
      </c>
    </row>
    <row r="41" spans="1:11" ht="35.1" customHeight="1" x14ac:dyDescent="0.3">
      <c r="A41" s="63"/>
      <c r="B41" s="63"/>
      <c r="C41" s="48" t="s">
        <v>23</v>
      </c>
      <c r="D41" s="49"/>
      <c r="E41" s="49"/>
      <c r="F41" s="49"/>
      <c r="G41" s="50"/>
      <c r="H41" s="25" t="s">
        <v>12</v>
      </c>
      <c r="I41" s="20">
        <f>ROUND(G39,0)</f>
        <v>14080</v>
      </c>
      <c r="J41" s="21"/>
      <c r="K41" s="24">
        <f t="shared" ref="K41:K48" si="4">J41*I41</f>
        <v>0</v>
      </c>
    </row>
    <row r="42" spans="1:11" ht="35.1" customHeight="1" x14ac:dyDescent="0.3">
      <c r="A42" s="63"/>
      <c r="B42" s="63"/>
      <c r="C42" s="48" t="s">
        <v>13</v>
      </c>
      <c r="D42" s="49"/>
      <c r="E42" s="49"/>
      <c r="F42" s="49"/>
      <c r="G42" s="50"/>
      <c r="H42" s="25" t="s">
        <v>12</v>
      </c>
      <c r="I42" s="20">
        <f>ROUND(G39,0)</f>
        <v>14080</v>
      </c>
      <c r="J42" s="21"/>
      <c r="K42" s="24">
        <f t="shared" si="4"/>
        <v>0</v>
      </c>
    </row>
    <row r="43" spans="1:11" ht="35.1" customHeight="1" x14ac:dyDescent="0.3">
      <c r="A43" s="63"/>
      <c r="B43" s="63"/>
      <c r="C43" s="48" t="s">
        <v>38</v>
      </c>
      <c r="D43" s="49"/>
      <c r="E43" s="49"/>
      <c r="F43" s="49"/>
      <c r="G43" s="50"/>
      <c r="H43" s="25" t="s">
        <v>14</v>
      </c>
      <c r="I43" s="20">
        <f>ROUND(D39,0)</f>
        <v>5280</v>
      </c>
      <c r="J43" s="21"/>
      <c r="K43" s="24">
        <f t="shared" si="4"/>
        <v>0</v>
      </c>
    </row>
    <row r="44" spans="1:11" ht="35.1" customHeight="1" x14ac:dyDescent="0.3">
      <c r="A44" s="63"/>
      <c r="B44" s="63"/>
      <c r="C44" s="48" t="s">
        <v>24</v>
      </c>
      <c r="D44" s="49"/>
      <c r="E44" s="49"/>
      <c r="F44" s="49"/>
      <c r="G44" s="50"/>
      <c r="H44" s="22" t="s">
        <v>15</v>
      </c>
      <c r="I44" s="20">
        <f>ROUNDUP(G39*220/2000,0)</f>
        <v>1549</v>
      </c>
      <c r="J44" s="21"/>
      <c r="K44" s="24">
        <f t="shared" si="4"/>
        <v>0</v>
      </c>
    </row>
    <row r="45" spans="1:11" ht="35.1" customHeight="1" x14ac:dyDescent="0.3">
      <c r="A45" s="63"/>
      <c r="B45" s="63"/>
      <c r="C45" s="51" t="s">
        <v>21</v>
      </c>
      <c r="D45" s="60"/>
      <c r="E45" s="60"/>
      <c r="F45" s="60"/>
      <c r="G45" s="61"/>
      <c r="H45" s="25" t="s">
        <v>14</v>
      </c>
      <c r="I45" s="20">
        <f>ROUNDUP(4992.13,0)</f>
        <v>4993</v>
      </c>
      <c r="J45" s="21"/>
      <c r="K45" s="24">
        <f t="shared" si="4"/>
        <v>0</v>
      </c>
    </row>
    <row r="46" spans="1:11" ht="35.1" customHeight="1" x14ac:dyDescent="0.3">
      <c r="A46" s="63"/>
      <c r="B46" s="63"/>
      <c r="C46" s="51" t="s">
        <v>26</v>
      </c>
      <c r="D46" s="60"/>
      <c r="E46" s="60"/>
      <c r="F46" s="60"/>
      <c r="G46" s="61"/>
      <c r="H46" s="25" t="s">
        <v>14</v>
      </c>
      <c r="I46" s="20">
        <f>ROUNDUP(3705.01*0.25,0)</f>
        <v>927</v>
      </c>
      <c r="J46" s="21"/>
      <c r="K46" s="24">
        <f t="shared" si="4"/>
        <v>0</v>
      </c>
    </row>
    <row r="47" spans="1:11" ht="35.1" customHeight="1" x14ac:dyDescent="0.3">
      <c r="A47" s="63"/>
      <c r="B47" s="63"/>
      <c r="C47" s="48" t="s">
        <v>27</v>
      </c>
      <c r="D47" s="49"/>
      <c r="E47" s="49"/>
      <c r="F47" s="49"/>
      <c r="G47" s="50"/>
      <c r="H47" s="25" t="s">
        <v>14</v>
      </c>
      <c r="I47" s="20">
        <v>24</v>
      </c>
      <c r="J47" s="21"/>
      <c r="K47" s="24">
        <f t="shared" si="4"/>
        <v>0</v>
      </c>
    </row>
    <row r="48" spans="1:11" ht="35.1" customHeight="1" x14ac:dyDescent="0.3">
      <c r="A48" s="63"/>
      <c r="B48" s="63"/>
      <c r="C48" s="48" t="s">
        <v>16</v>
      </c>
      <c r="D48" s="49"/>
      <c r="E48" s="49"/>
      <c r="F48" s="49"/>
      <c r="G48" s="50"/>
      <c r="H48" s="25" t="s">
        <v>15</v>
      </c>
      <c r="I48" s="34">
        <v>400</v>
      </c>
      <c r="J48" s="21"/>
      <c r="K48" s="24">
        <f t="shared" si="4"/>
        <v>0</v>
      </c>
    </row>
    <row r="49" spans="1:11" ht="35.1" customHeight="1" x14ac:dyDescent="0.3">
      <c r="A49" s="64"/>
      <c r="B49" s="64"/>
      <c r="C49" s="56" t="s">
        <v>17</v>
      </c>
      <c r="D49" s="57"/>
      <c r="E49" s="57"/>
      <c r="F49" s="57"/>
      <c r="G49" s="57"/>
      <c r="H49" s="57"/>
      <c r="I49" s="57"/>
      <c r="J49" s="58"/>
      <c r="K49" s="24">
        <f>SUM(K40:K48)</f>
        <v>0</v>
      </c>
    </row>
    <row r="50" spans="1:11" ht="35.1" customHeight="1" x14ac:dyDescent="0.3">
      <c r="D50" s="3"/>
      <c r="E50" s="4"/>
      <c r="F50" s="5"/>
      <c r="G50" s="6"/>
      <c r="H50" s="6"/>
      <c r="I50" s="7"/>
      <c r="J50" s="8"/>
      <c r="K50" s="9" t="s">
        <v>0</v>
      </c>
    </row>
    <row r="51" spans="1:11" ht="35.1" customHeight="1" x14ac:dyDescent="0.3">
      <c r="A51" s="11" t="s">
        <v>1</v>
      </c>
      <c r="B51" s="11" t="s">
        <v>2</v>
      </c>
      <c r="C51" s="11" t="s">
        <v>3</v>
      </c>
      <c r="D51" s="12" t="s">
        <v>4</v>
      </c>
      <c r="E51" s="12" t="s">
        <v>5</v>
      </c>
      <c r="F51" s="13" t="s">
        <v>6</v>
      </c>
      <c r="G51" s="14" t="s">
        <v>20</v>
      </c>
      <c r="H51" s="14" t="s">
        <v>7</v>
      </c>
      <c r="I51" s="14" t="s">
        <v>8</v>
      </c>
      <c r="J51" s="15" t="s">
        <v>9</v>
      </c>
      <c r="K51" s="16" t="s">
        <v>10</v>
      </c>
    </row>
    <row r="52" spans="1:11" ht="35.1" customHeight="1" x14ac:dyDescent="0.3">
      <c r="A52" s="62" t="s">
        <v>25</v>
      </c>
      <c r="B52" s="62">
        <v>5</v>
      </c>
      <c r="C52" s="33" t="s">
        <v>42</v>
      </c>
      <c r="D52" s="17">
        <v>1302</v>
      </c>
      <c r="E52" s="18">
        <f>D52/5280</f>
        <v>0.24659090909090908</v>
      </c>
      <c r="F52" s="19">
        <v>22</v>
      </c>
      <c r="G52" s="20">
        <f>D52*F52/9</f>
        <v>3182.6666666666665</v>
      </c>
      <c r="H52" s="20"/>
      <c r="I52" s="19"/>
      <c r="J52" s="21"/>
      <c r="K52" s="21"/>
    </row>
    <row r="53" spans="1:11" ht="35.1" customHeight="1" x14ac:dyDescent="0.3">
      <c r="A53" s="63"/>
      <c r="B53" s="63"/>
      <c r="C53" s="59" t="s">
        <v>22</v>
      </c>
      <c r="D53" s="59"/>
      <c r="E53" s="59"/>
      <c r="F53" s="59"/>
      <c r="G53" s="59"/>
      <c r="H53" s="22" t="s">
        <v>11</v>
      </c>
      <c r="I53" s="23">
        <v>1</v>
      </c>
      <c r="J53" s="21"/>
      <c r="K53" s="24">
        <f>I53*J53</f>
        <v>0</v>
      </c>
    </row>
    <row r="54" spans="1:11" ht="35.1" customHeight="1" x14ac:dyDescent="0.3">
      <c r="A54" s="63"/>
      <c r="B54" s="63"/>
      <c r="C54" s="48" t="s">
        <v>23</v>
      </c>
      <c r="D54" s="49"/>
      <c r="E54" s="49"/>
      <c r="F54" s="49"/>
      <c r="G54" s="50"/>
      <c r="H54" s="25" t="s">
        <v>12</v>
      </c>
      <c r="I54" s="20">
        <f>ROUND(G52,0)</f>
        <v>3183</v>
      </c>
      <c r="J54" s="21"/>
      <c r="K54" s="24">
        <f t="shared" ref="K54:K55" si="5">J54*I54</f>
        <v>0</v>
      </c>
    </row>
    <row r="55" spans="1:11" ht="35.1" customHeight="1" x14ac:dyDescent="0.3">
      <c r="A55" s="63"/>
      <c r="B55" s="63"/>
      <c r="C55" s="48" t="s">
        <v>13</v>
      </c>
      <c r="D55" s="49"/>
      <c r="E55" s="49"/>
      <c r="F55" s="49"/>
      <c r="G55" s="50"/>
      <c r="H55" s="25" t="s">
        <v>12</v>
      </c>
      <c r="I55" s="20">
        <f>ROUND(G52,0)</f>
        <v>3183</v>
      </c>
      <c r="J55" s="21"/>
      <c r="K55" s="24">
        <f t="shared" si="5"/>
        <v>0</v>
      </c>
    </row>
    <row r="56" spans="1:11" ht="35.1" customHeight="1" x14ac:dyDescent="0.3">
      <c r="A56" s="63"/>
      <c r="B56" s="63"/>
      <c r="C56" s="48" t="s">
        <v>38</v>
      </c>
      <c r="D56" s="49"/>
      <c r="E56" s="49"/>
      <c r="F56" s="49"/>
      <c r="G56" s="50"/>
      <c r="H56" s="25" t="s">
        <v>14</v>
      </c>
      <c r="I56" s="20">
        <f>ROUND(D52,0)</f>
        <v>1302</v>
      </c>
      <c r="J56" s="21"/>
      <c r="K56" s="24">
        <f t="shared" ref="K56:K59" si="6">J56*I56</f>
        <v>0</v>
      </c>
    </row>
    <row r="57" spans="1:11" ht="35.1" customHeight="1" x14ac:dyDescent="0.3">
      <c r="A57" s="63"/>
      <c r="B57" s="63"/>
      <c r="C57" s="48" t="s">
        <v>24</v>
      </c>
      <c r="D57" s="49"/>
      <c r="E57" s="49"/>
      <c r="F57" s="49"/>
      <c r="G57" s="50"/>
      <c r="H57" s="22" t="s">
        <v>15</v>
      </c>
      <c r="I57" s="20">
        <f>ROUNDUP(G52*220/2000,0)</f>
        <v>351</v>
      </c>
      <c r="J57" s="21"/>
      <c r="K57" s="24">
        <f t="shared" si="6"/>
        <v>0</v>
      </c>
    </row>
    <row r="58" spans="1:11" ht="35.1" customHeight="1" x14ac:dyDescent="0.3">
      <c r="A58" s="63"/>
      <c r="B58" s="63"/>
      <c r="C58" s="51" t="s">
        <v>57</v>
      </c>
      <c r="D58" s="52"/>
      <c r="E58" s="52"/>
      <c r="F58" s="52"/>
      <c r="G58" s="53"/>
      <c r="H58" s="25" t="s">
        <v>30</v>
      </c>
      <c r="I58" s="20">
        <v>3</v>
      </c>
      <c r="J58" s="21"/>
      <c r="K58" s="24">
        <f>J58*I58</f>
        <v>0</v>
      </c>
    </row>
    <row r="59" spans="1:11" ht="35.1" customHeight="1" x14ac:dyDescent="0.3">
      <c r="A59" s="63"/>
      <c r="B59" s="63"/>
      <c r="C59" s="48" t="s">
        <v>29</v>
      </c>
      <c r="D59" s="49"/>
      <c r="E59" s="49"/>
      <c r="F59" s="49"/>
      <c r="G59" s="50"/>
      <c r="H59" s="25" t="s">
        <v>15</v>
      </c>
      <c r="I59" s="34">
        <v>200</v>
      </c>
      <c r="J59" s="21"/>
      <c r="K59" s="24">
        <f t="shared" si="6"/>
        <v>0</v>
      </c>
    </row>
    <row r="60" spans="1:11" ht="35.1" customHeight="1" x14ac:dyDescent="0.3">
      <c r="A60" s="64"/>
      <c r="B60" s="64"/>
      <c r="C60" s="56" t="s">
        <v>17</v>
      </c>
      <c r="D60" s="57"/>
      <c r="E60" s="57"/>
      <c r="F60" s="57"/>
      <c r="G60" s="57"/>
      <c r="H60" s="57"/>
      <c r="I60" s="57"/>
      <c r="J60" s="58"/>
      <c r="K60" s="24">
        <f>SUM(K53:K59)</f>
        <v>0</v>
      </c>
    </row>
    <row r="61" spans="1:11" ht="35.1" customHeight="1" x14ac:dyDescent="0.3">
      <c r="D61" s="3"/>
      <c r="E61" s="4"/>
      <c r="F61" s="5"/>
      <c r="G61" s="6"/>
      <c r="H61" s="6"/>
      <c r="I61" s="7"/>
      <c r="J61" s="8"/>
      <c r="K61" s="9" t="s">
        <v>0</v>
      </c>
    </row>
    <row r="62" spans="1:11" ht="35.1" customHeight="1" x14ac:dyDescent="0.3">
      <c r="A62" s="11" t="s">
        <v>1</v>
      </c>
      <c r="B62" s="11" t="s">
        <v>2</v>
      </c>
      <c r="C62" s="11" t="s">
        <v>3</v>
      </c>
      <c r="D62" s="12" t="s">
        <v>4</v>
      </c>
      <c r="E62" s="12" t="s">
        <v>5</v>
      </c>
      <c r="F62" s="13" t="s">
        <v>6</v>
      </c>
      <c r="G62" s="14" t="s">
        <v>20</v>
      </c>
      <c r="H62" s="14" t="s">
        <v>7</v>
      </c>
      <c r="I62" s="14" t="s">
        <v>8</v>
      </c>
      <c r="J62" s="15" t="s">
        <v>9</v>
      </c>
      <c r="K62" s="16" t="s">
        <v>10</v>
      </c>
    </row>
    <row r="63" spans="1:11" ht="35.1" customHeight="1" x14ac:dyDescent="0.3">
      <c r="A63" s="62" t="s">
        <v>25</v>
      </c>
      <c r="B63" s="62">
        <v>6</v>
      </c>
      <c r="C63" s="33" t="s">
        <v>36</v>
      </c>
      <c r="D63" s="17">
        <v>650</v>
      </c>
      <c r="E63" s="18">
        <f>D63/5280</f>
        <v>0.12310606060606061</v>
      </c>
      <c r="F63" s="19">
        <v>22</v>
      </c>
      <c r="G63" s="20">
        <f>D63*F63/9</f>
        <v>1588.8888888888889</v>
      </c>
      <c r="H63" s="20"/>
      <c r="I63" s="19"/>
      <c r="J63" s="21"/>
      <c r="K63" s="21"/>
    </row>
    <row r="64" spans="1:11" ht="35.1" customHeight="1" x14ac:dyDescent="0.3">
      <c r="A64" s="63"/>
      <c r="B64" s="63"/>
      <c r="C64" s="59" t="s">
        <v>22</v>
      </c>
      <c r="D64" s="59"/>
      <c r="E64" s="59"/>
      <c r="F64" s="59"/>
      <c r="G64" s="59"/>
      <c r="H64" s="22" t="s">
        <v>11</v>
      </c>
      <c r="I64" s="23">
        <v>1</v>
      </c>
      <c r="J64" s="21"/>
      <c r="K64" s="24">
        <f>I64*J64</f>
        <v>0</v>
      </c>
    </row>
    <row r="65" spans="1:11" ht="35.1" customHeight="1" x14ac:dyDescent="0.3">
      <c r="A65" s="63"/>
      <c r="B65" s="63"/>
      <c r="C65" s="48" t="s">
        <v>23</v>
      </c>
      <c r="D65" s="49"/>
      <c r="E65" s="49"/>
      <c r="F65" s="49"/>
      <c r="G65" s="50"/>
      <c r="H65" s="25" t="s">
        <v>12</v>
      </c>
      <c r="I65" s="20">
        <f>ROUND(G63,0)</f>
        <v>1589</v>
      </c>
      <c r="J65" s="21"/>
      <c r="K65" s="24">
        <f t="shared" ref="K65:K69" si="7">J65*I65</f>
        <v>0</v>
      </c>
    </row>
    <row r="66" spans="1:11" ht="35.1" customHeight="1" x14ac:dyDescent="0.3">
      <c r="A66" s="63"/>
      <c r="B66" s="63"/>
      <c r="C66" s="48" t="s">
        <v>13</v>
      </c>
      <c r="D66" s="49"/>
      <c r="E66" s="49"/>
      <c r="F66" s="49"/>
      <c r="G66" s="50"/>
      <c r="H66" s="25" t="s">
        <v>12</v>
      </c>
      <c r="I66" s="20">
        <f>ROUND(G63,0)</f>
        <v>1589</v>
      </c>
      <c r="J66" s="21"/>
      <c r="K66" s="24">
        <f t="shared" si="7"/>
        <v>0</v>
      </c>
    </row>
    <row r="67" spans="1:11" ht="35.1" customHeight="1" x14ac:dyDescent="0.3">
      <c r="A67" s="63"/>
      <c r="B67" s="63"/>
      <c r="C67" s="48" t="s">
        <v>38</v>
      </c>
      <c r="D67" s="49"/>
      <c r="E67" s="49"/>
      <c r="F67" s="49"/>
      <c r="G67" s="50"/>
      <c r="H67" s="25" t="s">
        <v>14</v>
      </c>
      <c r="I67" s="20">
        <f>ROUND(D63,0)</f>
        <v>650</v>
      </c>
      <c r="J67" s="21"/>
      <c r="K67" s="24">
        <f t="shared" si="7"/>
        <v>0</v>
      </c>
    </row>
    <row r="68" spans="1:11" ht="35.1" customHeight="1" x14ac:dyDescent="0.3">
      <c r="A68" s="63"/>
      <c r="B68" s="63"/>
      <c r="C68" s="48" t="s">
        <v>24</v>
      </c>
      <c r="D68" s="49"/>
      <c r="E68" s="49"/>
      <c r="F68" s="49"/>
      <c r="G68" s="50"/>
      <c r="H68" s="22" t="s">
        <v>15</v>
      </c>
      <c r="I68" s="20">
        <f>ROUNDUP(G63*220/2000,0)</f>
        <v>175</v>
      </c>
      <c r="J68" s="21"/>
      <c r="K68" s="24">
        <f t="shared" si="7"/>
        <v>0</v>
      </c>
    </row>
    <row r="69" spans="1:11" ht="35.1" customHeight="1" x14ac:dyDescent="0.3">
      <c r="A69" s="63"/>
      <c r="B69" s="63"/>
      <c r="C69" s="48" t="s">
        <v>29</v>
      </c>
      <c r="D69" s="49"/>
      <c r="E69" s="49"/>
      <c r="F69" s="49"/>
      <c r="G69" s="50"/>
      <c r="H69" s="25" t="s">
        <v>15</v>
      </c>
      <c r="I69" s="34">
        <v>200</v>
      </c>
      <c r="J69" s="21"/>
      <c r="K69" s="24">
        <f t="shared" si="7"/>
        <v>0</v>
      </c>
    </row>
    <row r="70" spans="1:11" ht="35.1" customHeight="1" x14ac:dyDescent="0.3">
      <c r="A70" s="64"/>
      <c r="B70" s="64"/>
      <c r="C70" s="56" t="s">
        <v>17</v>
      </c>
      <c r="D70" s="57"/>
      <c r="E70" s="57"/>
      <c r="F70" s="57"/>
      <c r="G70" s="57"/>
      <c r="H70" s="57"/>
      <c r="I70" s="57"/>
      <c r="J70" s="58"/>
      <c r="K70" s="24">
        <f>SUM(K64:K69)</f>
        <v>0</v>
      </c>
    </row>
    <row r="71" spans="1:11" ht="35.1" customHeight="1" x14ac:dyDescent="0.3">
      <c r="D71" s="3"/>
      <c r="E71" s="4"/>
      <c r="F71" s="5"/>
      <c r="G71" s="6"/>
      <c r="H71" s="6"/>
      <c r="I71" s="7"/>
      <c r="J71" s="8"/>
      <c r="K71" s="9" t="s">
        <v>0</v>
      </c>
    </row>
    <row r="72" spans="1:11" ht="35.1" customHeight="1" x14ac:dyDescent="0.3">
      <c r="A72" s="11" t="s">
        <v>1</v>
      </c>
      <c r="B72" s="11" t="s">
        <v>2</v>
      </c>
      <c r="C72" s="11" t="s">
        <v>3</v>
      </c>
      <c r="D72" s="12" t="s">
        <v>4</v>
      </c>
      <c r="E72" s="12" t="s">
        <v>5</v>
      </c>
      <c r="F72" s="13" t="s">
        <v>6</v>
      </c>
      <c r="G72" s="14" t="s">
        <v>20</v>
      </c>
      <c r="H72" s="14" t="s">
        <v>7</v>
      </c>
      <c r="I72" s="14" t="s">
        <v>8</v>
      </c>
      <c r="J72" s="15" t="s">
        <v>9</v>
      </c>
      <c r="K72" s="16" t="s">
        <v>10</v>
      </c>
    </row>
    <row r="73" spans="1:11" ht="35.1" customHeight="1" x14ac:dyDescent="0.3">
      <c r="A73" s="62" t="s">
        <v>25</v>
      </c>
      <c r="B73" s="62">
        <v>7</v>
      </c>
      <c r="C73" s="33" t="s">
        <v>37</v>
      </c>
      <c r="D73" s="17">
        <v>450</v>
      </c>
      <c r="E73" s="18">
        <f>D73/5280</f>
        <v>8.5227272727272721E-2</v>
      </c>
      <c r="F73" s="19">
        <v>22</v>
      </c>
      <c r="G73" s="20">
        <f>D73*F73/9</f>
        <v>1100</v>
      </c>
      <c r="H73" s="20"/>
      <c r="I73" s="19"/>
      <c r="J73" s="21"/>
      <c r="K73" s="21"/>
    </row>
    <row r="74" spans="1:11" ht="35.1" customHeight="1" x14ac:dyDescent="0.3">
      <c r="A74" s="63"/>
      <c r="B74" s="63"/>
      <c r="C74" s="59" t="s">
        <v>22</v>
      </c>
      <c r="D74" s="59"/>
      <c r="E74" s="59"/>
      <c r="F74" s="59"/>
      <c r="G74" s="59"/>
      <c r="H74" s="22" t="s">
        <v>11</v>
      </c>
      <c r="I74" s="23">
        <v>1</v>
      </c>
      <c r="J74" s="21"/>
      <c r="K74" s="24">
        <f>I74*J74</f>
        <v>0</v>
      </c>
    </row>
    <row r="75" spans="1:11" ht="35.1" customHeight="1" x14ac:dyDescent="0.3">
      <c r="A75" s="63"/>
      <c r="B75" s="63"/>
      <c r="C75" s="48" t="s">
        <v>23</v>
      </c>
      <c r="D75" s="49"/>
      <c r="E75" s="49"/>
      <c r="F75" s="49"/>
      <c r="G75" s="50"/>
      <c r="H75" s="25" t="s">
        <v>12</v>
      </c>
      <c r="I75" s="20">
        <f>ROUND(G73,0)</f>
        <v>1100</v>
      </c>
      <c r="J75" s="21"/>
      <c r="K75" s="24">
        <f t="shared" ref="K75:K79" si="8">J75*I75</f>
        <v>0</v>
      </c>
    </row>
    <row r="76" spans="1:11" ht="35.1" customHeight="1" x14ac:dyDescent="0.3">
      <c r="A76" s="63"/>
      <c r="B76" s="63"/>
      <c r="C76" s="48" t="s">
        <v>13</v>
      </c>
      <c r="D76" s="49"/>
      <c r="E76" s="49"/>
      <c r="F76" s="49"/>
      <c r="G76" s="50"/>
      <c r="H76" s="25" t="s">
        <v>12</v>
      </c>
      <c r="I76" s="20">
        <f>ROUND(G73,0)</f>
        <v>1100</v>
      </c>
      <c r="J76" s="21"/>
      <c r="K76" s="24">
        <f t="shared" si="8"/>
        <v>0</v>
      </c>
    </row>
    <row r="77" spans="1:11" ht="35.1" customHeight="1" x14ac:dyDescent="0.3">
      <c r="A77" s="63"/>
      <c r="B77" s="63"/>
      <c r="C77" s="48" t="s">
        <v>38</v>
      </c>
      <c r="D77" s="49"/>
      <c r="E77" s="49"/>
      <c r="F77" s="49"/>
      <c r="G77" s="50"/>
      <c r="H77" s="25" t="s">
        <v>14</v>
      </c>
      <c r="I77" s="20">
        <f>ROUND(D73,0)</f>
        <v>450</v>
      </c>
      <c r="J77" s="21"/>
      <c r="K77" s="24">
        <f t="shared" si="8"/>
        <v>0</v>
      </c>
    </row>
    <row r="78" spans="1:11" ht="35.1" customHeight="1" x14ac:dyDescent="0.3">
      <c r="A78" s="63"/>
      <c r="B78" s="63"/>
      <c r="C78" s="48" t="s">
        <v>24</v>
      </c>
      <c r="D78" s="49"/>
      <c r="E78" s="49"/>
      <c r="F78" s="49"/>
      <c r="G78" s="50"/>
      <c r="H78" s="22" t="s">
        <v>15</v>
      </c>
      <c r="I78" s="20">
        <f>ROUNDUP(G73*220/2000,0)</f>
        <v>121</v>
      </c>
      <c r="J78" s="21"/>
      <c r="K78" s="24">
        <f t="shared" si="8"/>
        <v>0</v>
      </c>
    </row>
    <row r="79" spans="1:11" ht="35.1" customHeight="1" x14ac:dyDescent="0.3">
      <c r="A79" s="63"/>
      <c r="B79" s="63"/>
      <c r="C79" s="48" t="s">
        <v>29</v>
      </c>
      <c r="D79" s="49"/>
      <c r="E79" s="49"/>
      <c r="F79" s="49"/>
      <c r="G79" s="50"/>
      <c r="H79" s="25" t="s">
        <v>15</v>
      </c>
      <c r="I79" s="34">
        <v>200</v>
      </c>
      <c r="J79" s="21"/>
      <c r="K79" s="24">
        <f t="shared" si="8"/>
        <v>0</v>
      </c>
    </row>
    <row r="80" spans="1:11" ht="35.1" customHeight="1" x14ac:dyDescent="0.3">
      <c r="A80" s="64"/>
      <c r="B80" s="64"/>
      <c r="C80" s="56" t="s">
        <v>17</v>
      </c>
      <c r="D80" s="57"/>
      <c r="E80" s="57"/>
      <c r="F80" s="57"/>
      <c r="G80" s="57"/>
      <c r="H80" s="57"/>
      <c r="I80" s="57"/>
      <c r="J80" s="58"/>
      <c r="K80" s="24">
        <f>SUM(K74:K78)</f>
        <v>0</v>
      </c>
    </row>
    <row r="81" spans="1:11" ht="35.1" customHeight="1" x14ac:dyDescent="0.3">
      <c r="D81" s="35"/>
      <c r="E81" s="36"/>
      <c r="F81" s="37"/>
      <c r="G81" s="38"/>
      <c r="H81" s="38"/>
      <c r="I81" s="39"/>
      <c r="J81" s="40"/>
      <c r="K81" s="41" t="s">
        <v>0</v>
      </c>
    </row>
    <row r="82" spans="1:11" ht="35.1" customHeight="1" x14ac:dyDescent="0.3">
      <c r="A82" s="11" t="s">
        <v>1</v>
      </c>
      <c r="B82" s="11" t="s">
        <v>2</v>
      </c>
      <c r="C82" s="11" t="s">
        <v>3</v>
      </c>
      <c r="D82" s="12" t="s">
        <v>4</v>
      </c>
      <c r="E82" s="12" t="s">
        <v>5</v>
      </c>
      <c r="F82" s="13" t="s">
        <v>6</v>
      </c>
      <c r="G82" s="14" t="s">
        <v>20</v>
      </c>
      <c r="H82" s="14" t="s">
        <v>7</v>
      </c>
      <c r="I82" s="14" t="s">
        <v>8</v>
      </c>
      <c r="J82" s="15" t="s">
        <v>9</v>
      </c>
      <c r="K82" s="16" t="s">
        <v>10</v>
      </c>
    </row>
    <row r="83" spans="1:11" ht="35.1" customHeight="1" x14ac:dyDescent="0.3">
      <c r="A83" s="62" t="s">
        <v>25</v>
      </c>
      <c r="B83" s="62">
        <v>8</v>
      </c>
      <c r="C83" s="33" t="s">
        <v>43</v>
      </c>
      <c r="D83" s="17">
        <v>4700</v>
      </c>
      <c r="E83" s="18">
        <f>D83/5280</f>
        <v>0.89015151515151514</v>
      </c>
      <c r="F83" s="19">
        <v>22</v>
      </c>
      <c r="G83" s="20">
        <v>1320</v>
      </c>
      <c r="H83" s="20"/>
      <c r="I83" s="19"/>
      <c r="J83" s="21"/>
      <c r="K83" s="21"/>
    </row>
    <row r="84" spans="1:11" ht="35.1" customHeight="1" x14ac:dyDescent="0.3">
      <c r="A84" s="63"/>
      <c r="B84" s="63"/>
      <c r="C84" s="59" t="s">
        <v>22</v>
      </c>
      <c r="D84" s="59"/>
      <c r="E84" s="59"/>
      <c r="F84" s="59"/>
      <c r="G84" s="59"/>
      <c r="H84" s="22" t="s">
        <v>11</v>
      </c>
      <c r="I84" s="23">
        <v>1</v>
      </c>
      <c r="J84" s="21"/>
      <c r="K84" s="24">
        <f>I84*J84</f>
        <v>0</v>
      </c>
    </row>
    <row r="85" spans="1:11" ht="35.1" customHeight="1" x14ac:dyDescent="0.3">
      <c r="A85" s="63"/>
      <c r="B85" s="63"/>
      <c r="C85" s="48" t="s">
        <v>23</v>
      </c>
      <c r="D85" s="49"/>
      <c r="E85" s="49"/>
      <c r="F85" s="49"/>
      <c r="G85" s="50"/>
      <c r="H85" s="25" t="s">
        <v>12</v>
      </c>
      <c r="I85" s="20">
        <f>ROUND(G83,0)</f>
        <v>1320</v>
      </c>
      <c r="J85" s="21"/>
      <c r="K85" s="24">
        <f t="shared" ref="K85:K90" si="9">J85*I85</f>
        <v>0</v>
      </c>
    </row>
    <row r="86" spans="1:11" ht="35.1" customHeight="1" x14ac:dyDescent="0.3">
      <c r="A86" s="63"/>
      <c r="B86" s="63"/>
      <c r="C86" s="48" t="s">
        <v>13</v>
      </c>
      <c r="D86" s="49"/>
      <c r="E86" s="49"/>
      <c r="F86" s="49"/>
      <c r="G86" s="50"/>
      <c r="H86" s="25" t="s">
        <v>12</v>
      </c>
      <c r="I86" s="20">
        <f>ROUND(G83,0)</f>
        <v>1320</v>
      </c>
      <c r="J86" s="21"/>
      <c r="K86" s="24">
        <f t="shared" si="9"/>
        <v>0</v>
      </c>
    </row>
    <row r="87" spans="1:11" ht="35.1" customHeight="1" x14ac:dyDescent="0.3">
      <c r="A87" s="63"/>
      <c r="B87" s="63"/>
      <c r="C87" s="48" t="s">
        <v>38</v>
      </c>
      <c r="D87" s="49"/>
      <c r="E87" s="49"/>
      <c r="F87" s="49"/>
      <c r="G87" s="50"/>
      <c r="H87" s="25" t="s">
        <v>14</v>
      </c>
      <c r="I87" s="20">
        <f>ROUND(D83,0)</f>
        <v>4700</v>
      </c>
      <c r="J87" s="21"/>
      <c r="K87" s="24">
        <f t="shared" si="9"/>
        <v>0</v>
      </c>
    </row>
    <row r="88" spans="1:11" ht="35.1" customHeight="1" x14ac:dyDescent="0.3">
      <c r="A88" s="63"/>
      <c r="B88" s="63"/>
      <c r="C88" s="48" t="s">
        <v>24</v>
      </c>
      <c r="D88" s="49"/>
      <c r="E88" s="49"/>
      <c r="F88" s="49"/>
      <c r="G88" s="50"/>
      <c r="H88" s="22" t="s">
        <v>15</v>
      </c>
      <c r="I88" s="20">
        <f>ROUNDUP(G83*220/2000,0)</f>
        <v>146</v>
      </c>
      <c r="J88" s="21"/>
      <c r="K88" s="24">
        <f t="shared" si="9"/>
        <v>0</v>
      </c>
    </row>
    <row r="89" spans="1:11" ht="35.1" customHeight="1" x14ac:dyDescent="0.3">
      <c r="A89" s="63"/>
      <c r="B89" s="63"/>
      <c r="C89" s="51" t="s">
        <v>57</v>
      </c>
      <c r="D89" s="52"/>
      <c r="E89" s="52"/>
      <c r="F89" s="52"/>
      <c r="G89" s="53"/>
      <c r="H89" s="25" t="s">
        <v>30</v>
      </c>
      <c r="I89" s="20">
        <v>2</v>
      </c>
      <c r="J89" s="21"/>
      <c r="K89" s="24">
        <f>J89*I89</f>
        <v>0</v>
      </c>
    </row>
    <row r="90" spans="1:11" ht="35.1" customHeight="1" x14ac:dyDescent="0.3">
      <c r="A90" s="63"/>
      <c r="B90" s="63"/>
      <c r="C90" s="48" t="s">
        <v>29</v>
      </c>
      <c r="D90" s="49"/>
      <c r="E90" s="49"/>
      <c r="F90" s="49"/>
      <c r="G90" s="50"/>
      <c r="H90" s="25" t="s">
        <v>15</v>
      </c>
      <c r="I90" s="34">
        <v>200</v>
      </c>
      <c r="J90" s="21"/>
      <c r="K90" s="24">
        <f t="shared" si="9"/>
        <v>0</v>
      </c>
    </row>
    <row r="91" spans="1:11" ht="35.1" customHeight="1" x14ac:dyDescent="0.3">
      <c r="A91" s="64"/>
      <c r="B91" s="64"/>
      <c r="C91" s="56" t="s">
        <v>17</v>
      </c>
      <c r="D91" s="57"/>
      <c r="E91" s="57"/>
      <c r="F91" s="57"/>
      <c r="G91" s="57"/>
      <c r="H91" s="57"/>
      <c r="I91" s="57"/>
      <c r="J91" s="58"/>
      <c r="K91" s="24">
        <f>SUM(K84:K90)</f>
        <v>0</v>
      </c>
    </row>
    <row r="92" spans="1:11" ht="35.1" customHeight="1" x14ac:dyDescent="0.3">
      <c r="D92" s="3"/>
      <c r="E92" s="4"/>
      <c r="F92" s="5"/>
      <c r="G92" s="6"/>
      <c r="H92" s="6"/>
      <c r="I92" s="7"/>
      <c r="J92" s="8"/>
      <c r="K92" s="9" t="s">
        <v>0</v>
      </c>
    </row>
    <row r="93" spans="1:11" ht="35.1" customHeight="1" x14ac:dyDescent="0.3">
      <c r="A93" s="11" t="s">
        <v>1</v>
      </c>
      <c r="B93" s="11" t="s">
        <v>2</v>
      </c>
      <c r="C93" s="11" t="s">
        <v>3</v>
      </c>
      <c r="D93" s="12" t="s">
        <v>4</v>
      </c>
      <c r="E93" s="12" t="s">
        <v>5</v>
      </c>
      <c r="F93" s="13" t="s">
        <v>6</v>
      </c>
      <c r="G93" s="14" t="s">
        <v>20</v>
      </c>
      <c r="H93" s="14" t="s">
        <v>7</v>
      </c>
      <c r="I93" s="14" t="s">
        <v>8</v>
      </c>
      <c r="J93" s="15" t="s">
        <v>9</v>
      </c>
      <c r="K93" s="16" t="s">
        <v>10</v>
      </c>
    </row>
    <row r="94" spans="1:11" ht="35.1" customHeight="1" x14ac:dyDescent="0.3">
      <c r="A94" s="62" t="s">
        <v>25</v>
      </c>
      <c r="B94" s="62">
        <v>9</v>
      </c>
      <c r="C94" s="33" t="s">
        <v>44</v>
      </c>
      <c r="D94" s="17">
        <v>2740</v>
      </c>
      <c r="E94" s="18">
        <f>D94/5280</f>
        <v>0.51893939393939392</v>
      </c>
      <c r="F94" s="19">
        <v>24</v>
      </c>
      <c r="G94" s="20">
        <f>D94*F94/9</f>
        <v>7306.666666666667</v>
      </c>
      <c r="H94" s="20"/>
      <c r="I94" s="19"/>
      <c r="J94" s="21"/>
      <c r="K94" s="21"/>
    </row>
    <row r="95" spans="1:11" ht="35.1" customHeight="1" x14ac:dyDescent="0.3">
      <c r="A95" s="63"/>
      <c r="B95" s="63"/>
      <c r="C95" s="59" t="s">
        <v>22</v>
      </c>
      <c r="D95" s="59"/>
      <c r="E95" s="59"/>
      <c r="F95" s="59"/>
      <c r="G95" s="59"/>
      <c r="H95" s="22" t="s">
        <v>11</v>
      </c>
      <c r="I95" s="23">
        <v>1</v>
      </c>
      <c r="J95" s="21"/>
      <c r="K95" s="24">
        <f t="shared" ref="K95:K102" si="10">J95*I95</f>
        <v>0</v>
      </c>
    </row>
    <row r="96" spans="1:11" ht="35.1" customHeight="1" x14ac:dyDescent="0.3">
      <c r="A96" s="63"/>
      <c r="B96" s="63"/>
      <c r="C96" s="48" t="s">
        <v>23</v>
      </c>
      <c r="D96" s="49"/>
      <c r="E96" s="49"/>
      <c r="F96" s="49"/>
      <c r="G96" s="50"/>
      <c r="H96" s="25" t="s">
        <v>12</v>
      </c>
      <c r="I96" s="20">
        <f>ROUNDUP(G94,0)</f>
        <v>7307</v>
      </c>
      <c r="J96" s="21"/>
      <c r="K96" s="24">
        <f t="shared" si="10"/>
        <v>0</v>
      </c>
    </row>
    <row r="97" spans="1:11" ht="35.1" customHeight="1" x14ac:dyDescent="0.3">
      <c r="A97" s="63"/>
      <c r="B97" s="63"/>
      <c r="C97" s="48" t="s">
        <v>13</v>
      </c>
      <c r="D97" s="49"/>
      <c r="E97" s="49"/>
      <c r="F97" s="49"/>
      <c r="G97" s="50"/>
      <c r="H97" s="25" t="s">
        <v>12</v>
      </c>
      <c r="I97" s="20">
        <f>ROUND(G94,0)</f>
        <v>7307</v>
      </c>
      <c r="J97" s="21"/>
      <c r="K97" s="24">
        <f t="shared" si="10"/>
        <v>0</v>
      </c>
    </row>
    <row r="98" spans="1:11" ht="35.1" customHeight="1" x14ac:dyDescent="0.3">
      <c r="A98" s="63"/>
      <c r="B98" s="63"/>
      <c r="C98" s="48" t="s">
        <v>38</v>
      </c>
      <c r="D98" s="49"/>
      <c r="E98" s="49"/>
      <c r="F98" s="49"/>
      <c r="G98" s="50"/>
      <c r="H98" s="25" t="s">
        <v>14</v>
      </c>
      <c r="I98" s="20">
        <f>ROUNDUP(D94,0)</f>
        <v>2740</v>
      </c>
      <c r="J98" s="21"/>
      <c r="K98" s="24">
        <f t="shared" si="10"/>
        <v>0</v>
      </c>
    </row>
    <row r="99" spans="1:11" ht="35.1" customHeight="1" x14ac:dyDescent="0.3">
      <c r="A99" s="63"/>
      <c r="B99" s="63"/>
      <c r="C99" s="48" t="s">
        <v>24</v>
      </c>
      <c r="D99" s="49"/>
      <c r="E99" s="49"/>
      <c r="F99" s="49"/>
      <c r="G99" s="50"/>
      <c r="H99" s="22" t="s">
        <v>15</v>
      </c>
      <c r="I99" s="20">
        <f>ROUNDUP(G94*220/2000,0)</f>
        <v>804</v>
      </c>
      <c r="J99" s="21"/>
      <c r="K99" s="24">
        <f t="shared" si="10"/>
        <v>0</v>
      </c>
    </row>
    <row r="100" spans="1:11" ht="35.1" customHeight="1" x14ac:dyDescent="0.3">
      <c r="A100" s="63"/>
      <c r="B100" s="63"/>
      <c r="C100" s="51" t="s">
        <v>21</v>
      </c>
      <c r="D100" s="60"/>
      <c r="E100" s="60"/>
      <c r="F100" s="60"/>
      <c r="G100" s="61"/>
      <c r="H100" s="25" t="s">
        <v>14</v>
      </c>
      <c r="I100" s="20">
        <v>2406</v>
      </c>
      <c r="J100" s="21"/>
      <c r="K100" s="24">
        <f t="shared" si="10"/>
        <v>0</v>
      </c>
    </row>
    <row r="101" spans="1:11" ht="35.1" customHeight="1" x14ac:dyDescent="0.3">
      <c r="A101" s="63"/>
      <c r="B101" s="63"/>
      <c r="C101" s="51" t="s">
        <v>26</v>
      </c>
      <c r="D101" s="60"/>
      <c r="E101" s="60"/>
      <c r="F101" s="60"/>
      <c r="G101" s="61"/>
      <c r="H101" s="25" t="s">
        <v>14</v>
      </c>
      <c r="I101" s="20">
        <f>D94*0.25</f>
        <v>685</v>
      </c>
      <c r="J101" s="21"/>
      <c r="K101" s="24">
        <f t="shared" si="10"/>
        <v>0</v>
      </c>
    </row>
    <row r="102" spans="1:11" ht="35.1" customHeight="1" x14ac:dyDescent="0.3">
      <c r="A102" s="63"/>
      <c r="B102" s="63"/>
      <c r="C102" s="48" t="s">
        <v>16</v>
      </c>
      <c r="D102" s="49"/>
      <c r="E102" s="49"/>
      <c r="F102" s="49"/>
      <c r="G102" s="50"/>
      <c r="H102" s="25" t="s">
        <v>15</v>
      </c>
      <c r="I102" s="34">
        <v>200</v>
      </c>
      <c r="J102" s="21"/>
      <c r="K102" s="24">
        <f t="shared" si="10"/>
        <v>0</v>
      </c>
    </row>
    <row r="103" spans="1:11" ht="35.1" customHeight="1" x14ac:dyDescent="0.3">
      <c r="A103" s="64"/>
      <c r="B103" s="64"/>
      <c r="C103" s="56" t="s">
        <v>17</v>
      </c>
      <c r="D103" s="57"/>
      <c r="E103" s="57"/>
      <c r="F103" s="57"/>
      <c r="G103" s="57"/>
      <c r="H103" s="57"/>
      <c r="I103" s="57"/>
      <c r="J103" s="58"/>
      <c r="K103" s="24">
        <f>SUM(K95:K99)</f>
        <v>0</v>
      </c>
    </row>
    <row r="104" spans="1:11" ht="35.1" customHeight="1" x14ac:dyDescent="0.3">
      <c r="D104" s="3"/>
      <c r="E104" s="4"/>
      <c r="F104" s="5"/>
      <c r="G104" s="6"/>
      <c r="H104" s="6"/>
      <c r="I104" s="7"/>
      <c r="J104" s="8"/>
      <c r="K104" s="9" t="s">
        <v>0</v>
      </c>
    </row>
    <row r="105" spans="1:11" ht="35.1" customHeight="1" x14ac:dyDescent="0.3">
      <c r="A105" s="11" t="s">
        <v>1</v>
      </c>
      <c r="B105" s="11" t="s">
        <v>2</v>
      </c>
      <c r="C105" s="11" t="s">
        <v>3</v>
      </c>
      <c r="D105" s="12" t="s">
        <v>4</v>
      </c>
      <c r="E105" s="12" t="s">
        <v>5</v>
      </c>
      <c r="F105" s="13" t="s">
        <v>6</v>
      </c>
      <c r="G105" s="14" t="s">
        <v>20</v>
      </c>
      <c r="H105" s="14" t="s">
        <v>7</v>
      </c>
      <c r="I105" s="14" t="s">
        <v>8</v>
      </c>
      <c r="J105" s="15" t="s">
        <v>9</v>
      </c>
      <c r="K105" s="16" t="s">
        <v>10</v>
      </c>
    </row>
    <row r="106" spans="1:11" ht="35.1" customHeight="1" x14ac:dyDescent="0.3">
      <c r="A106" s="62" t="s">
        <v>25</v>
      </c>
      <c r="B106" s="62">
        <v>10</v>
      </c>
      <c r="C106" s="33" t="s">
        <v>54</v>
      </c>
      <c r="D106" s="17">
        <v>21000</v>
      </c>
      <c r="E106" s="18">
        <f>D106/5280</f>
        <v>3.9772727272727271</v>
      </c>
      <c r="F106" s="19">
        <v>24</v>
      </c>
      <c r="G106" s="20">
        <f>D106*F106/9</f>
        <v>56000</v>
      </c>
      <c r="H106" s="20"/>
      <c r="I106" s="19"/>
      <c r="J106" s="21"/>
      <c r="K106" s="21"/>
    </row>
    <row r="107" spans="1:11" ht="35.1" customHeight="1" x14ac:dyDescent="0.3">
      <c r="A107" s="63"/>
      <c r="B107" s="63"/>
      <c r="C107" s="59" t="s">
        <v>22</v>
      </c>
      <c r="D107" s="59"/>
      <c r="E107" s="59"/>
      <c r="F107" s="59"/>
      <c r="G107" s="59"/>
      <c r="H107" s="22" t="s">
        <v>11</v>
      </c>
      <c r="I107" s="23">
        <v>1</v>
      </c>
      <c r="J107" s="21"/>
      <c r="K107" s="24">
        <f>J107*I107</f>
        <v>0</v>
      </c>
    </row>
    <row r="108" spans="1:11" ht="35.1" customHeight="1" x14ac:dyDescent="0.3">
      <c r="A108" s="63"/>
      <c r="B108" s="63"/>
      <c r="C108" s="48" t="s">
        <v>23</v>
      </c>
      <c r="D108" s="49"/>
      <c r="E108" s="49"/>
      <c r="F108" s="49"/>
      <c r="G108" s="50"/>
      <c r="H108" s="25" t="s">
        <v>12</v>
      </c>
      <c r="I108" s="20">
        <f>ROUND(G106,0)</f>
        <v>56000</v>
      </c>
      <c r="J108" s="21"/>
      <c r="K108" s="24">
        <f t="shared" ref="K108:K112" si="11">J108*I108</f>
        <v>0</v>
      </c>
    </row>
    <row r="109" spans="1:11" ht="35.1" customHeight="1" x14ac:dyDescent="0.3">
      <c r="A109" s="63"/>
      <c r="B109" s="63"/>
      <c r="C109" s="48" t="s">
        <v>13</v>
      </c>
      <c r="D109" s="49"/>
      <c r="E109" s="49"/>
      <c r="F109" s="49"/>
      <c r="G109" s="50"/>
      <c r="H109" s="25" t="s">
        <v>12</v>
      </c>
      <c r="I109" s="20">
        <f>ROUND(G106,0)</f>
        <v>56000</v>
      </c>
      <c r="J109" s="21"/>
      <c r="K109" s="24">
        <f t="shared" si="11"/>
        <v>0</v>
      </c>
    </row>
    <row r="110" spans="1:11" ht="35.1" customHeight="1" x14ac:dyDescent="0.3">
      <c r="A110" s="63"/>
      <c r="B110" s="63"/>
      <c r="C110" s="48" t="s">
        <v>38</v>
      </c>
      <c r="D110" s="49"/>
      <c r="E110" s="49"/>
      <c r="F110" s="49"/>
      <c r="G110" s="50"/>
      <c r="H110" s="25" t="s">
        <v>14</v>
      </c>
      <c r="I110" s="20">
        <f>ROUND(D106,0)</f>
        <v>21000</v>
      </c>
      <c r="J110" s="21"/>
      <c r="K110" s="24">
        <f t="shared" si="11"/>
        <v>0</v>
      </c>
    </row>
    <row r="111" spans="1:11" ht="35.1" customHeight="1" x14ac:dyDescent="0.3">
      <c r="A111" s="63"/>
      <c r="B111" s="63"/>
      <c r="C111" s="48" t="s">
        <v>24</v>
      </c>
      <c r="D111" s="49"/>
      <c r="E111" s="49"/>
      <c r="F111" s="49"/>
      <c r="G111" s="50"/>
      <c r="H111" s="22" t="s">
        <v>15</v>
      </c>
      <c r="I111" s="20">
        <f>ROUNDUP(G106*220/2000,0)</f>
        <v>6160</v>
      </c>
      <c r="J111" s="21"/>
      <c r="K111" s="24">
        <f t="shared" si="11"/>
        <v>0</v>
      </c>
    </row>
    <row r="112" spans="1:11" ht="35.1" customHeight="1" x14ac:dyDescent="0.3">
      <c r="A112" s="63"/>
      <c r="B112" s="63"/>
      <c r="C112" s="48" t="s">
        <v>29</v>
      </c>
      <c r="D112" s="49"/>
      <c r="E112" s="49"/>
      <c r="F112" s="49"/>
      <c r="G112" s="50"/>
      <c r="H112" s="25" t="s">
        <v>15</v>
      </c>
      <c r="I112" s="34">
        <v>400</v>
      </c>
      <c r="J112" s="21"/>
      <c r="K112" s="24">
        <f t="shared" si="11"/>
        <v>0</v>
      </c>
    </row>
    <row r="113" spans="1:11" ht="35.1" customHeight="1" x14ac:dyDescent="0.3">
      <c r="A113" s="64"/>
      <c r="B113" s="64"/>
      <c r="C113" s="56" t="s">
        <v>17</v>
      </c>
      <c r="D113" s="57"/>
      <c r="E113" s="57"/>
      <c r="F113" s="57"/>
      <c r="G113" s="57"/>
      <c r="H113" s="57"/>
      <c r="I113" s="57"/>
      <c r="J113" s="58"/>
      <c r="K113" s="24">
        <f>SUM(K107:K112)</f>
        <v>0</v>
      </c>
    </row>
    <row r="114" spans="1:11" ht="35.1" customHeight="1" x14ac:dyDescent="0.3">
      <c r="D114" s="3"/>
      <c r="E114" s="4"/>
      <c r="F114" s="5"/>
      <c r="G114" s="6"/>
      <c r="H114" s="6"/>
      <c r="I114" s="7"/>
      <c r="J114" s="8"/>
      <c r="K114" s="9" t="s">
        <v>0</v>
      </c>
    </row>
    <row r="115" spans="1:11" ht="35.1" customHeight="1" x14ac:dyDescent="0.3">
      <c r="A115" s="11" t="s">
        <v>1</v>
      </c>
      <c r="B115" s="11" t="s">
        <v>2</v>
      </c>
      <c r="C115" s="11" t="s">
        <v>3</v>
      </c>
      <c r="D115" s="12" t="s">
        <v>4</v>
      </c>
      <c r="E115" s="12" t="s">
        <v>5</v>
      </c>
      <c r="F115" s="13" t="s">
        <v>6</v>
      </c>
      <c r="G115" s="14" t="s">
        <v>20</v>
      </c>
      <c r="H115" s="14" t="s">
        <v>7</v>
      </c>
      <c r="I115" s="14" t="s">
        <v>8</v>
      </c>
      <c r="J115" s="15" t="s">
        <v>9</v>
      </c>
      <c r="K115" s="16" t="s">
        <v>10</v>
      </c>
    </row>
    <row r="116" spans="1:11" ht="35.1" customHeight="1" x14ac:dyDescent="0.3">
      <c r="A116" s="62" t="s">
        <v>25</v>
      </c>
      <c r="B116" s="62">
        <v>11</v>
      </c>
      <c r="C116" s="33" t="s">
        <v>46</v>
      </c>
      <c r="D116" s="17">
        <v>10500</v>
      </c>
      <c r="E116" s="18">
        <f>D116/5280</f>
        <v>1.9886363636363635</v>
      </c>
      <c r="F116" s="19">
        <v>24</v>
      </c>
      <c r="G116" s="20">
        <f>D116*F116/9</f>
        <v>28000</v>
      </c>
      <c r="H116" s="20"/>
      <c r="I116" s="19"/>
      <c r="J116" s="21"/>
      <c r="K116" s="21"/>
    </row>
    <row r="117" spans="1:11" ht="35.1" customHeight="1" x14ac:dyDescent="0.3">
      <c r="A117" s="63"/>
      <c r="B117" s="63"/>
      <c r="C117" s="59" t="s">
        <v>22</v>
      </c>
      <c r="D117" s="59"/>
      <c r="E117" s="59"/>
      <c r="F117" s="59"/>
      <c r="G117" s="59"/>
      <c r="H117" s="22" t="s">
        <v>11</v>
      </c>
      <c r="I117" s="23">
        <v>1</v>
      </c>
      <c r="J117" s="21"/>
      <c r="K117" s="24">
        <f>J117*I117</f>
        <v>0</v>
      </c>
    </row>
    <row r="118" spans="1:11" ht="35.1" customHeight="1" x14ac:dyDescent="0.3">
      <c r="A118" s="63"/>
      <c r="B118" s="63"/>
      <c r="C118" s="48" t="s">
        <v>23</v>
      </c>
      <c r="D118" s="49"/>
      <c r="E118" s="49"/>
      <c r="F118" s="49"/>
      <c r="G118" s="50"/>
      <c r="H118" s="25" t="s">
        <v>12</v>
      </c>
      <c r="I118" s="20">
        <f>ROUND(G116,0)</f>
        <v>28000</v>
      </c>
      <c r="J118" s="21"/>
      <c r="K118" s="24">
        <f t="shared" ref="K118:K122" si="12">J118*I118</f>
        <v>0</v>
      </c>
    </row>
    <row r="119" spans="1:11" ht="35.1" customHeight="1" x14ac:dyDescent="0.3">
      <c r="A119" s="63"/>
      <c r="B119" s="63"/>
      <c r="C119" s="48" t="s">
        <v>13</v>
      </c>
      <c r="D119" s="49"/>
      <c r="E119" s="49"/>
      <c r="F119" s="49"/>
      <c r="G119" s="50"/>
      <c r="H119" s="25" t="s">
        <v>12</v>
      </c>
      <c r="I119" s="20">
        <f>ROUND(G116,0)</f>
        <v>28000</v>
      </c>
      <c r="J119" s="21"/>
      <c r="K119" s="24">
        <f t="shared" si="12"/>
        <v>0</v>
      </c>
    </row>
    <row r="120" spans="1:11" ht="35.1" customHeight="1" x14ac:dyDescent="0.3">
      <c r="A120" s="63"/>
      <c r="B120" s="63"/>
      <c r="C120" s="48" t="s">
        <v>38</v>
      </c>
      <c r="D120" s="49"/>
      <c r="E120" s="49"/>
      <c r="F120" s="49"/>
      <c r="G120" s="50"/>
      <c r="H120" s="25" t="s">
        <v>14</v>
      </c>
      <c r="I120" s="20">
        <f>ROUND(D116,0)</f>
        <v>10500</v>
      </c>
      <c r="J120" s="21"/>
      <c r="K120" s="24">
        <f t="shared" si="12"/>
        <v>0</v>
      </c>
    </row>
    <row r="121" spans="1:11" ht="35.1" customHeight="1" x14ac:dyDescent="0.3">
      <c r="A121" s="63"/>
      <c r="B121" s="63"/>
      <c r="C121" s="48" t="s">
        <v>24</v>
      </c>
      <c r="D121" s="49"/>
      <c r="E121" s="49"/>
      <c r="F121" s="49"/>
      <c r="G121" s="50"/>
      <c r="H121" s="22" t="s">
        <v>15</v>
      </c>
      <c r="I121" s="20">
        <f>ROUNDUP(G116*220/2000,0)</f>
        <v>3080</v>
      </c>
      <c r="J121" s="21"/>
      <c r="K121" s="24">
        <f t="shared" si="12"/>
        <v>0</v>
      </c>
    </row>
    <row r="122" spans="1:11" ht="35.1" customHeight="1" x14ac:dyDescent="0.3">
      <c r="A122" s="63"/>
      <c r="B122" s="63"/>
      <c r="C122" s="48" t="s">
        <v>29</v>
      </c>
      <c r="D122" s="49"/>
      <c r="E122" s="49"/>
      <c r="F122" s="49"/>
      <c r="G122" s="50"/>
      <c r="H122" s="25" t="s">
        <v>15</v>
      </c>
      <c r="I122" s="34">
        <v>200</v>
      </c>
      <c r="J122" s="21"/>
      <c r="K122" s="24">
        <f t="shared" si="12"/>
        <v>0</v>
      </c>
    </row>
    <row r="123" spans="1:11" ht="35.1" customHeight="1" x14ac:dyDescent="0.3">
      <c r="A123" s="64"/>
      <c r="B123" s="64"/>
      <c r="C123" s="56" t="s">
        <v>17</v>
      </c>
      <c r="D123" s="57"/>
      <c r="E123" s="57"/>
      <c r="F123" s="57"/>
      <c r="G123" s="57"/>
      <c r="H123" s="57"/>
      <c r="I123" s="57"/>
      <c r="J123" s="58"/>
      <c r="K123" s="24">
        <f>SUM(K117:K122)</f>
        <v>0</v>
      </c>
    </row>
    <row r="124" spans="1:11" ht="35.1" customHeight="1" x14ac:dyDescent="0.3">
      <c r="D124" s="3"/>
      <c r="E124" s="4"/>
      <c r="F124" s="5"/>
      <c r="G124" s="6"/>
      <c r="H124" s="6"/>
      <c r="I124" s="7"/>
      <c r="J124" s="8"/>
      <c r="K124" s="9" t="s">
        <v>0</v>
      </c>
    </row>
    <row r="125" spans="1:11" ht="35.1" customHeight="1" x14ac:dyDescent="0.3">
      <c r="A125" s="11" t="s">
        <v>1</v>
      </c>
      <c r="B125" s="11" t="s">
        <v>2</v>
      </c>
      <c r="C125" s="11" t="s">
        <v>3</v>
      </c>
      <c r="D125" s="12" t="s">
        <v>4</v>
      </c>
      <c r="E125" s="12" t="s">
        <v>5</v>
      </c>
      <c r="F125" s="13" t="s">
        <v>6</v>
      </c>
      <c r="G125" s="14" t="s">
        <v>20</v>
      </c>
      <c r="H125" s="14" t="s">
        <v>7</v>
      </c>
      <c r="I125" s="14" t="s">
        <v>8</v>
      </c>
      <c r="J125" s="15" t="s">
        <v>9</v>
      </c>
      <c r="K125" s="16" t="s">
        <v>10</v>
      </c>
    </row>
    <row r="126" spans="1:11" ht="35.1" customHeight="1" x14ac:dyDescent="0.3">
      <c r="A126" s="62" t="s">
        <v>25</v>
      </c>
      <c r="B126" s="62">
        <v>12</v>
      </c>
      <c r="C126" s="33" t="s">
        <v>45</v>
      </c>
      <c r="D126" s="17">
        <v>5000</v>
      </c>
      <c r="E126" s="18">
        <f>D126/5280</f>
        <v>0.94696969696969702</v>
      </c>
      <c r="F126" s="19">
        <v>24</v>
      </c>
      <c r="G126" s="20">
        <f>D126*F126/9</f>
        <v>13333.333333333334</v>
      </c>
      <c r="H126" s="20"/>
      <c r="I126" s="19"/>
      <c r="J126" s="21"/>
      <c r="K126" s="21"/>
    </row>
    <row r="127" spans="1:11" ht="35.1" customHeight="1" x14ac:dyDescent="0.3">
      <c r="A127" s="63"/>
      <c r="B127" s="63"/>
      <c r="C127" s="59" t="s">
        <v>18</v>
      </c>
      <c r="D127" s="59"/>
      <c r="E127" s="59"/>
      <c r="F127" s="59"/>
      <c r="G127" s="59"/>
      <c r="H127" s="22" t="s">
        <v>11</v>
      </c>
      <c r="I127" s="23">
        <v>1</v>
      </c>
      <c r="J127" s="21"/>
      <c r="K127" s="24">
        <f>J127*I127</f>
        <v>0</v>
      </c>
    </row>
    <row r="128" spans="1:11" ht="35.1" customHeight="1" x14ac:dyDescent="0.3">
      <c r="A128" s="63"/>
      <c r="B128" s="63"/>
      <c r="C128" s="48" t="s">
        <v>19</v>
      </c>
      <c r="D128" s="49"/>
      <c r="E128" s="49"/>
      <c r="F128" s="49"/>
      <c r="G128" s="50"/>
      <c r="H128" s="25" t="s">
        <v>12</v>
      </c>
      <c r="I128" s="20">
        <f>ROUNDUP(G126,0)</f>
        <v>13334</v>
      </c>
      <c r="J128" s="21"/>
      <c r="K128" s="24">
        <f t="shared" ref="K128:K131" si="13">J128*I128</f>
        <v>0</v>
      </c>
    </row>
    <row r="129" spans="1:14" ht="35.1" customHeight="1" x14ac:dyDescent="0.3">
      <c r="A129" s="63"/>
      <c r="B129" s="63"/>
      <c r="C129" s="48" t="s">
        <v>38</v>
      </c>
      <c r="D129" s="49"/>
      <c r="E129" s="49"/>
      <c r="F129" s="49"/>
      <c r="G129" s="50"/>
      <c r="H129" s="25" t="s">
        <v>14</v>
      </c>
      <c r="I129" s="20">
        <f>ROUNDUP(D126,0)</f>
        <v>5000</v>
      </c>
      <c r="J129" s="21"/>
      <c r="K129" s="24">
        <f t="shared" si="13"/>
        <v>0</v>
      </c>
    </row>
    <row r="130" spans="1:14" ht="35.1" customHeight="1" x14ac:dyDescent="0.3">
      <c r="A130" s="63"/>
      <c r="B130" s="63"/>
      <c r="C130" s="48" t="s">
        <v>28</v>
      </c>
      <c r="D130" s="49"/>
      <c r="E130" s="49"/>
      <c r="F130" s="49"/>
      <c r="G130" s="50"/>
      <c r="H130" s="22" t="s">
        <v>15</v>
      </c>
      <c r="I130" s="20">
        <f>ROUNDUP(G126*275/2000,0)</f>
        <v>1834</v>
      </c>
      <c r="J130" s="21"/>
      <c r="K130" s="24">
        <f t="shared" si="13"/>
        <v>0</v>
      </c>
    </row>
    <row r="131" spans="1:14" ht="35.1" customHeight="1" x14ac:dyDescent="0.3">
      <c r="A131" s="63"/>
      <c r="B131" s="63"/>
      <c r="C131" s="48" t="s">
        <v>16</v>
      </c>
      <c r="D131" s="49"/>
      <c r="E131" s="49"/>
      <c r="F131" s="49"/>
      <c r="G131" s="50"/>
      <c r="H131" s="25" t="s">
        <v>15</v>
      </c>
      <c r="I131" s="34">
        <v>400</v>
      </c>
      <c r="J131" s="21"/>
      <c r="K131" s="24">
        <f t="shared" si="13"/>
        <v>0</v>
      </c>
    </row>
    <row r="132" spans="1:14" ht="35.1" customHeight="1" x14ac:dyDescent="0.3">
      <c r="A132" s="64"/>
      <c r="B132" s="64"/>
      <c r="C132" s="56" t="s">
        <v>17</v>
      </c>
      <c r="D132" s="57"/>
      <c r="E132" s="57"/>
      <c r="F132" s="57"/>
      <c r="G132" s="57"/>
      <c r="H132" s="57"/>
      <c r="I132" s="57"/>
      <c r="J132" s="58"/>
      <c r="K132" s="24">
        <f>SUM(K127:K131)</f>
        <v>0</v>
      </c>
    </row>
    <row r="133" spans="1:14" ht="35.1" customHeight="1" x14ac:dyDescent="0.3">
      <c r="D133" s="3"/>
      <c r="E133" s="4"/>
      <c r="F133" s="5"/>
      <c r="G133" s="6"/>
      <c r="H133" s="6"/>
      <c r="I133" s="7"/>
      <c r="J133" s="8"/>
      <c r="K133" s="9" t="s">
        <v>0</v>
      </c>
    </row>
    <row r="134" spans="1:14" ht="35.1" customHeight="1" x14ac:dyDescent="0.3">
      <c r="A134" s="11" t="s">
        <v>1</v>
      </c>
      <c r="B134" s="11" t="s">
        <v>2</v>
      </c>
      <c r="C134" s="11" t="s">
        <v>3</v>
      </c>
      <c r="D134" s="12" t="s">
        <v>4</v>
      </c>
      <c r="E134" s="12" t="s">
        <v>5</v>
      </c>
      <c r="F134" s="13" t="s">
        <v>6</v>
      </c>
      <c r="G134" s="14" t="s">
        <v>20</v>
      </c>
      <c r="H134" s="14" t="s">
        <v>7</v>
      </c>
      <c r="I134" s="14" t="s">
        <v>8</v>
      </c>
      <c r="J134" s="15" t="s">
        <v>9</v>
      </c>
      <c r="K134" s="16" t="s">
        <v>10</v>
      </c>
    </row>
    <row r="135" spans="1:14" ht="35.1" customHeight="1" x14ac:dyDescent="0.3">
      <c r="A135" s="62" t="s">
        <v>25</v>
      </c>
      <c r="B135" s="62">
        <v>13</v>
      </c>
      <c r="C135" s="33" t="s">
        <v>39</v>
      </c>
      <c r="D135" s="17">
        <v>800</v>
      </c>
      <c r="E135" s="18">
        <f>D135/5280</f>
        <v>0.15151515151515152</v>
      </c>
      <c r="F135" s="19">
        <v>4</v>
      </c>
      <c r="G135" s="20">
        <f>D135*F135/9</f>
        <v>355.55555555555554</v>
      </c>
      <c r="H135" s="20"/>
      <c r="I135" s="19"/>
      <c r="J135" s="21"/>
      <c r="K135" s="21"/>
    </row>
    <row r="136" spans="1:14" ht="35.1" customHeight="1" x14ac:dyDescent="0.3">
      <c r="A136" s="63"/>
      <c r="B136" s="63"/>
      <c r="C136" s="59" t="s">
        <v>35</v>
      </c>
      <c r="D136" s="59"/>
      <c r="E136" s="59"/>
      <c r="F136" s="59"/>
      <c r="G136" s="59"/>
      <c r="H136" s="22" t="s">
        <v>11</v>
      </c>
      <c r="I136" s="23">
        <v>1</v>
      </c>
      <c r="J136" s="21"/>
      <c r="K136" s="24">
        <f>J136*I136</f>
        <v>0</v>
      </c>
    </row>
    <row r="137" spans="1:14" ht="35.1" customHeight="1" x14ac:dyDescent="0.3">
      <c r="A137" s="63"/>
      <c r="B137" s="63"/>
      <c r="C137" s="48" t="s">
        <v>38</v>
      </c>
      <c r="D137" s="49"/>
      <c r="E137" s="49"/>
      <c r="F137" s="49"/>
      <c r="G137" s="50"/>
      <c r="H137" s="25" t="s">
        <v>14</v>
      </c>
      <c r="I137" s="20">
        <f>ROUND(D135,0)</f>
        <v>800</v>
      </c>
      <c r="J137" s="21"/>
      <c r="K137" s="24">
        <f t="shared" ref="K137:K140" si="14">J137*I137</f>
        <v>0</v>
      </c>
    </row>
    <row r="138" spans="1:14" ht="35.1" customHeight="1" x14ac:dyDescent="0.3">
      <c r="A138" s="63"/>
      <c r="B138" s="63"/>
      <c r="C138" s="48" t="s">
        <v>47</v>
      </c>
      <c r="D138" s="49"/>
      <c r="E138" s="49"/>
      <c r="F138" s="49"/>
      <c r="G138" s="50"/>
      <c r="H138" s="22" t="s">
        <v>15</v>
      </c>
      <c r="I138" s="20">
        <f>ROUNDUP(G135*880/2000,0)</f>
        <v>157</v>
      </c>
      <c r="J138" s="21"/>
      <c r="K138" s="24">
        <f t="shared" si="14"/>
        <v>0</v>
      </c>
    </row>
    <row r="139" spans="1:14" ht="35.1" customHeight="1" x14ac:dyDescent="0.3">
      <c r="A139" s="63"/>
      <c r="B139" s="63"/>
      <c r="C139" s="48" t="s">
        <v>55</v>
      </c>
      <c r="D139" s="49"/>
      <c r="E139" s="49"/>
      <c r="F139" s="49"/>
      <c r="G139" s="50"/>
      <c r="H139" s="22" t="s">
        <v>15</v>
      </c>
      <c r="I139" s="20">
        <f>G135*0.444</f>
        <v>157.86666666666667</v>
      </c>
      <c r="J139" s="21"/>
      <c r="K139" s="24">
        <f t="shared" si="14"/>
        <v>0</v>
      </c>
    </row>
    <row r="140" spans="1:14" ht="35.1" customHeight="1" x14ac:dyDescent="0.3">
      <c r="A140" s="63"/>
      <c r="B140" s="63"/>
      <c r="C140" s="48" t="s">
        <v>56</v>
      </c>
      <c r="D140" s="49"/>
      <c r="E140" s="49"/>
      <c r="F140" s="49"/>
      <c r="G140" s="50"/>
      <c r="H140" s="22" t="s">
        <v>15</v>
      </c>
      <c r="I140" s="20">
        <f>G135*0.222</f>
        <v>78.933333333333337</v>
      </c>
      <c r="J140" s="21"/>
      <c r="K140" s="24">
        <f t="shared" si="14"/>
        <v>0</v>
      </c>
    </row>
    <row r="141" spans="1:14" ht="35.1" customHeight="1" x14ac:dyDescent="0.3">
      <c r="A141" s="64"/>
      <c r="B141" s="64"/>
      <c r="C141" s="56" t="s">
        <v>17</v>
      </c>
      <c r="D141" s="57"/>
      <c r="E141" s="57"/>
      <c r="F141" s="57"/>
      <c r="G141" s="57"/>
      <c r="H141" s="57"/>
      <c r="I141" s="57"/>
      <c r="J141" s="58"/>
      <c r="K141" s="24">
        <f>SUM(K136:K139)</f>
        <v>0</v>
      </c>
    </row>
    <row r="142" spans="1:14" ht="35.1" customHeight="1" x14ac:dyDescent="0.3">
      <c r="D142" s="3"/>
      <c r="E142" s="4"/>
      <c r="F142" s="5"/>
      <c r="G142" s="6"/>
      <c r="H142" s="6"/>
      <c r="I142" s="7"/>
      <c r="J142" s="8"/>
      <c r="K142" s="9" t="s">
        <v>0</v>
      </c>
    </row>
    <row r="143" spans="1:14" ht="35.1" customHeight="1" x14ac:dyDescent="0.3">
      <c r="A143" s="11" t="s">
        <v>1</v>
      </c>
      <c r="B143" s="11" t="s">
        <v>2</v>
      </c>
      <c r="C143" s="11" t="s">
        <v>3</v>
      </c>
      <c r="D143" s="12" t="s">
        <v>4</v>
      </c>
      <c r="E143" s="12" t="s">
        <v>5</v>
      </c>
      <c r="F143" s="13" t="s">
        <v>6</v>
      </c>
      <c r="G143" s="14" t="s">
        <v>20</v>
      </c>
      <c r="H143" s="14" t="s">
        <v>7</v>
      </c>
      <c r="I143" s="14" t="s">
        <v>8</v>
      </c>
      <c r="J143" s="15" t="s">
        <v>9</v>
      </c>
      <c r="K143" s="16" t="s">
        <v>10</v>
      </c>
      <c r="N143" s="47"/>
    </row>
    <row r="144" spans="1:14" ht="35.1" customHeight="1" x14ac:dyDescent="0.3">
      <c r="A144" s="62" t="s">
        <v>25</v>
      </c>
      <c r="B144" s="62">
        <v>14</v>
      </c>
      <c r="C144" s="33" t="s">
        <v>40</v>
      </c>
      <c r="D144" s="17">
        <v>200</v>
      </c>
      <c r="E144" s="18">
        <f>D144/5280</f>
        <v>3.787878787878788E-2</v>
      </c>
      <c r="F144" s="19">
        <v>4</v>
      </c>
      <c r="G144" s="20">
        <f>D144*F144/9</f>
        <v>88.888888888888886</v>
      </c>
      <c r="H144" s="20"/>
      <c r="I144" s="19"/>
      <c r="J144" s="21"/>
      <c r="K144" s="21"/>
    </row>
    <row r="145" spans="1:11" ht="35.1" customHeight="1" x14ac:dyDescent="0.3">
      <c r="A145" s="63"/>
      <c r="B145" s="63"/>
      <c r="C145" s="59" t="s">
        <v>35</v>
      </c>
      <c r="D145" s="59"/>
      <c r="E145" s="59"/>
      <c r="F145" s="59"/>
      <c r="G145" s="59"/>
      <c r="H145" s="22" t="s">
        <v>11</v>
      </c>
      <c r="I145" s="23">
        <v>1</v>
      </c>
      <c r="J145" s="21"/>
      <c r="K145" s="24">
        <f>J145*I145</f>
        <v>0</v>
      </c>
    </row>
    <row r="146" spans="1:11" ht="35.1" customHeight="1" x14ac:dyDescent="0.3">
      <c r="A146" s="63"/>
      <c r="B146" s="63"/>
      <c r="C146" s="48" t="s">
        <v>38</v>
      </c>
      <c r="D146" s="49"/>
      <c r="E146" s="49"/>
      <c r="F146" s="49"/>
      <c r="G146" s="50"/>
      <c r="H146" s="25" t="s">
        <v>14</v>
      </c>
      <c r="I146" s="20">
        <f>ROUND(D144,0)</f>
        <v>200</v>
      </c>
      <c r="J146" s="21"/>
      <c r="K146" s="24">
        <f t="shared" ref="K146:K149" si="15">J146*I146</f>
        <v>0</v>
      </c>
    </row>
    <row r="147" spans="1:11" ht="35.1" customHeight="1" x14ac:dyDescent="0.3">
      <c r="A147" s="63"/>
      <c r="B147" s="63"/>
      <c r="C147" s="48" t="s">
        <v>58</v>
      </c>
      <c r="D147" s="49"/>
      <c r="E147" s="49"/>
      <c r="F147" s="49"/>
      <c r="G147" s="50"/>
      <c r="H147" s="22" t="s">
        <v>15</v>
      </c>
      <c r="I147" s="20">
        <f>ROUNDUP(G144*660/2000,0)</f>
        <v>30</v>
      </c>
      <c r="J147" s="21"/>
      <c r="K147" s="24">
        <f t="shared" si="15"/>
        <v>0</v>
      </c>
    </row>
    <row r="148" spans="1:11" ht="35.1" customHeight="1" x14ac:dyDescent="0.3">
      <c r="A148" s="63"/>
      <c r="B148" s="63"/>
      <c r="C148" s="48" t="s">
        <v>55</v>
      </c>
      <c r="D148" s="49"/>
      <c r="E148" s="49"/>
      <c r="F148" s="49"/>
      <c r="G148" s="50"/>
      <c r="H148" s="22" t="s">
        <v>15</v>
      </c>
      <c r="I148" s="20">
        <f>G144*0.444</f>
        <v>39.466666666666669</v>
      </c>
      <c r="J148" s="21"/>
      <c r="K148" s="24">
        <f t="shared" si="15"/>
        <v>0</v>
      </c>
    </row>
    <row r="149" spans="1:11" ht="35.1" customHeight="1" x14ac:dyDescent="0.3">
      <c r="A149" s="63"/>
      <c r="B149" s="63"/>
      <c r="C149" s="48" t="s">
        <v>56</v>
      </c>
      <c r="D149" s="49"/>
      <c r="E149" s="49"/>
      <c r="F149" s="49"/>
      <c r="G149" s="50"/>
      <c r="H149" s="22" t="s">
        <v>15</v>
      </c>
      <c r="I149" s="20">
        <f>G144*0.222</f>
        <v>19.733333333333334</v>
      </c>
      <c r="J149" s="21"/>
      <c r="K149" s="24">
        <f t="shared" si="15"/>
        <v>0</v>
      </c>
    </row>
    <row r="150" spans="1:11" ht="35.1" customHeight="1" x14ac:dyDescent="0.3">
      <c r="A150" s="64"/>
      <c r="B150" s="64"/>
      <c r="C150" s="56" t="s">
        <v>17</v>
      </c>
      <c r="D150" s="57"/>
      <c r="E150" s="57"/>
      <c r="F150" s="57"/>
      <c r="G150" s="57"/>
      <c r="H150" s="57"/>
      <c r="I150" s="57"/>
      <c r="J150" s="58"/>
      <c r="K150" s="24">
        <f>SUM(K145:K148)</f>
        <v>0</v>
      </c>
    </row>
    <row r="151" spans="1:11" ht="35.1" customHeight="1" x14ac:dyDescent="0.3">
      <c r="D151" s="3"/>
      <c r="E151" s="4"/>
      <c r="F151" s="5"/>
      <c r="G151" s="6"/>
      <c r="H151" s="6"/>
      <c r="I151" s="7"/>
      <c r="J151" s="8"/>
      <c r="K151" s="9" t="s">
        <v>0</v>
      </c>
    </row>
    <row r="152" spans="1:11" ht="35.1" customHeight="1" x14ac:dyDescent="0.3">
      <c r="A152" s="11" t="s">
        <v>1</v>
      </c>
      <c r="B152" s="11" t="s">
        <v>2</v>
      </c>
      <c r="C152" s="11" t="s">
        <v>3</v>
      </c>
      <c r="D152" s="12" t="s">
        <v>4</v>
      </c>
      <c r="E152" s="12" t="s">
        <v>5</v>
      </c>
      <c r="F152" s="13" t="s">
        <v>6</v>
      </c>
      <c r="G152" s="14" t="s">
        <v>49</v>
      </c>
      <c r="H152" s="14" t="s">
        <v>7</v>
      </c>
      <c r="I152" s="14" t="s">
        <v>8</v>
      </c>
      <c r="J152" s="15" t="s">
        <v>9</v>
      </c>
      <c r="K152" s="16" t="s">
        <v>10</v>
      </c>
    </row>
    <row r="153" spans="1:11" ht="35.1" customHeight="1" x14ac:dyDescent="0.3">
      <c r="A153" s="65" t="s">
        <v>25</v>
      </c>
      <c r="B153" s="65">
        <v>15</v>
      </c>
      <c r="C153" s="33" t="s">
        <v>50</v>
      </c>
      <c r="D153" s="17">
        <v>80</v>
      </c>
      <c r="E153" s="18">
        <f>D153/5280</f>
        <v>1.5151515151515152E-2</v>
      </c>
      <c r="F153" s="19">
        <v>24</v>
      </c>
      <c r="G153" s="20">
        <f>D153*F153/9</f>
        <v>213.33333333333334</v>
      </c>
      <c r="H153" s="20"/>
      <c r="I153" s="19"/>
      <c r="J153" s="21"/>
      <c r="K153" s="21"/>
    </row>
    <row r="154" spans="1:11" ht="35.1" customHeight="1" x14ac:dyDescent="0.3">
      <c r="A154" s="66"/>
      <c r="B154" s="66"/>
      <c r="C154" s="59" t="s">
        <v>53</v>
      </c>
      <c r="D154" s="59"/>
      <c r="E154" s="59"/>
      <c r="F154" s="59"/>
      <c r="G154" s="59"/>
      <c r="H154" s="22" t="s">
        <v>11</v>
      </c>
      <c r="I154" s="23">
        <v>1</v>
      </c>
      <c r="J154" s="21"/>
      <c r="K154" s="24">
        <f>I154*J154</f>
        <v>0</v>
      </c>
    </row>
    <row r="155" spans="1:11" ht="35.1" customHeight="1" x14ac:dyDescent="0.3">
      <c r="A155" s="66"/>
      <c r="B155" s="66"/>
      <c r="C155" s="48" t="s">
        <v>51</v>
      </c>
      <c r="D155" s="49"/>
      <c r="E155" s="49"/>
      <c r="F155" s="49"/>
      <c r="G155" s="50"/>
      <c r="H155" s="25" t="s">
        <v>52</v>
      </c>
      <c r="I155" s="20">
        <v>1</v>
      </c>
      <c r="J155" s="21"/>
      <c r="K155" s="24">
        <f>J155*I155</f>
        <v>0</v>
      </c>
    </row>
    <row r="156" spans="1:11" ht="35.1" customHeight="1" x14ac:dyDescent="0.3">
      <c r="A156" s="66"/>
      <c r="B156" s="66"/>
      <c r="C156" s="56" t="s">
        <v>17</v>
      </c>
      <c r="D156" s="57"/>
      <c r="E156" s="57"/>
      <c r="F156" s="57"/>
      <c r="G156" s="57"/>
      <c r="H156" s="57"/>
      <c r="I156" s="57"/>
      <c r="J156" s="58"/>
      <c r="K156" s="24">
        <f>SUM(K154:K155)</f>
        <v>0</v>
      </c>
    </row>
    <row r="157" spans="1:11" ht="35.1" customHeight="1" x14ac:dyDescent="0.3">
      <c r="D157" s="3"/>
      <c r="E157" s="4"/>
      <c r="F157" s="5"/>
      <c r="G157" s="6"/>
      <c r="H157" s="6"/>
      <c r="I157" s="7"/>
      <c r="J157" s="8"/>
      <c r="K157" s="9" t="s">
        <v>0</v>
      </c>
    </row>
    <row r="158" spans="1:11" ht="35.1" customHeight="1" x14ac:dyDescent="0.3">
      <c r="A158" s="11" t="s">
        <v>1</v>
      </c>
      <c r="B158" s="11" t="s">
        <v>2</v>
      </c>
      <c r="C158" s="11" t="s">
        <v>3</v>
      </c>
      <c r="D158" s="12" t="s">
        <v>4</v>
      </c>
      <c r="E158" s="12" t="s">
        <v>5</v>
      </c>
      <c r="F158" s="13" t="s">
        <v>6</v>
      </c>
      <c r="G158" s="14" t="s">
        <v>20</v>
      </c>
      <c r="H158" s="14" t="s">
        <v>7</v>
      </c>
      <c r="I158" s="14" t="s">
        <v>8</v>
      </c>
      <c r="J158" s="15" t="s">
        <v>9</v>
      </c>
      <c r="K158" s="16" t="s">
        <v>10</v>
      </c>
    </row>
    <row r="159" spans="1:11" ht="35.1" customHeight="1" x14ac:dyDescent="0.3">
      <c r="A159" s="62" t="s">
        <v>25</v>
      </c>
      <c r="B159" s="62">
        <v>16</v>
      </c>
      <c r="C159" s="33" t="s">
        <v>59</v>
      </c>
      <c r="D159" s="17">
        <v>0</v>
      </c>
      <c r="E159" s="18">
        <v>0</v>
      </c>
      <c r="F159" s="19">
        <v>0</v>
      </c>
      <c r="G159" s="20">
        <v>0</v>
      </c>
      <c r="H159" s="20"/>
      <c r="I159" s="19"/>
      <c r="J159" s="21"/>
      <c r="K159" s="21"/>
    </row>
    <row r="160" spans="1:11" ht="35.1" customHeight="1" x14ac:dyDescent="0.3">
      <c r="A160" s="63"/>
      <c r="B160" s="63"/>
      <c r="C160" s="59" t="s">
        <v>35</v>
      </c>
      <c r="D160" s="59"/>
      <c r="E160" s="59"/>
      <c r="F160" s="59"/>
      <c r="G160" s="59"/>
      <c r="H160" s="22" t="s">
        <v>11</v>
      </c>
      <c r="I160" s="23">
        <v>1</v>
      </c>
      <c r="J160" s="21"/>
      <c r="K160" s="24">
        <f>J160*I160</f>
        <v>0</v>
      </c>
    </row>
    <row r="161" spans="1:11" ht="35.1" customHeight="1" x14ac:dyDescent="0.3">
      <c r="A161" s="63"/>
      <c r="B161" s="63"/>
      <c r="C161" s="59" t="s">
        <v>60</v>
      </c>
      <c r="D161" s="59"/>
      <c r="E161" s="59"/>
      <c r="F161" s="59"/>
      <c r="G161" s="59"/>
      <c r="H161" s="25" t="s">
        <v>12</v>
      </c>
      <c r="I161" s="20">
        <v>9</v>
      </c>
      <c r="J161" s="21"/>
      <c r="K161" s="24">
        <f t="shared" ref="K161:K167" si="16">J161*I161</f>
        <v>0</v>
      </c>
    </row>
    <row r="162" spans="1:11" ht="35.1" customHeight="1" x14ac:dyDescent="0.3">
      <c r="A162" s="63"/>
      <c r="B162" s="63"/>
      <c r="C162" s="59" t="s">
        <v>61</v>
      </c>
      <c r="D162" s="59"/>
      <c r="E162" s="59"/>
      <c r="F162" s="59"/>
      <c r="G162" s="59"/>
      <c r="H162" s="22" t="s">
        <v>15</v>
      </c>
      <c r="I162" s="20">
        <v>6</v>
      </c>
      <c r="J162" s="21"/>
      <c r="K162" s="24">
        <f t="shared" si="16"/>
        <v>0</v>
      </c>
    </row>
    <row r="163" spans="1:11" ht="35.1" customHeight="1" x14ac:dyDescent="0.3">
      <c r="A163" s="63"/>
      <c r="B163" s="63"/>
      <c r="C163" s="59" t="s">
        <v>62</v>
      </c>
      <c r="D163" s="59"/>
      <c r="E163" s="59"/>
      <c r="F163" s="59"/>
      <c r="G163" s="59"/>
      <c r="H163" s="22" t="s">
        <v>12</v>
      </c>
      <c r="I163" s="20">
        <v>7</v>
      </c>
      <c r="J163" s="21"/>
      <c r="K163" s="24">
        <f t="shared" si="16"/>
        <v>0</v>
      </c>
    </row>
    <row r="164" spans="1:11" ht="35.1" customHeight="1" x14ac:dyDescent="0.3">
      <c r="A164" s="63"/>
      <c r="B164" s="63"/>
      <c r="C164" s="59" t="s">
        <v>63</v>
      </c>
      <c r="D164" s="59"/>
      <c r="E164" s="59"/>
      <c r="F164" s="59"/>
      <c r="G164" s="59"/>
      <c r="H164" s="22" t="s">
        <v>12</v>
      </c>
      <c r="I164" s="20">
        <v>1</v>
      </c>
      <c r="J164" s="21"/>
      <c r="K164" s="24">
        <f t="shared" si="16"/>
        <v>0</v>
      </c>
    </row>
    <row r="165" spans="1:11" ht="35.1" customHeight="1" x14ac:dyDescent="0.3">
      <c r="A165" s="63"/>
      <c r="B165" s="63"/>
      <c r="C165" s="59" t="s">
        <v>64</v>
      </c>
      <c r="D165" s="59"/>
      <c r="E165" s="59"/>
      <c r="F165" s="59"/>
      <c r="G165" s="59"/>
      <c r="H165" s="22" t="s">
        <v>12</v>
      </c>
      <c r="I165" s="20">
        <v>12</v>
      </c>
      <c r="J165" s="21"/>
      <c r="K165" s="24">
        <f t="shared" si="16"/>
        <v>0</v>
      </c>
    </row>
    <row r="166" spans="1:11" ht="35.1" customHeight="1" x14ac:dyDescent="0.3">
      <c r="A166" s="63"/>
      <c r="B166" s="63"/>
      <c r="C166" s="59" t="s">
        <v>65</v>
      </c>
      <c r="D166" s="59"/>
      <c r="E166" s="59"/>
      <c r="F166" s="59"/>
      <c r="G166" s="59"/>
      <c r="H166" s="22" t="s">
        <v>14</v>
      </c>
      <c r="I166" s="20">
        <v>120</v>
      </c>
      <c r="J166" s="21"/>
      <c r="K166" s="24">
        <f t="shared" si="16"/>
        <v>0</v>
      </c>
    </row>
    <row r="167" spans="1:11" ht="35.1" customHeight="1" x14ac:dyDescent="0.3">
      <c r="A167" s="63"/>
      <c r="B167" s="63"/>
      <c r="C167" s="59" t="s">
        <v>66</v>
      </c>
      <c r="D167" s="59"/>
      <c r="E167" s="59"/>
      <c r="F167" s="59"/>
      <c r="G167" s="59"/>
      <c r="H167" s="22" t="s">
        <v>30</v>
      </c>
      <c r="I167" s="20">
        <v>1</v>
      </c>
      <c r="J167" s="21"/>
      <c r="K167" s="24">
        <f t="shared" si="16"/>
        <v>0</v>
      </c>
    </row>
    <row r="168" spans="1:11" ht="35.1" customHeight="1" x14ac:dyDescent="0.3">
      <c r="A168" s="64"/>
      <c r="B168" s="64"/>
      <c r="C168" s="56" t="s">
        <v>17</v>
      </c>
      <c r="D168" s="57"/>
      <c r="E168" s="57"/>
      <c r="F168" s="57"/>
      <c r="G168" s="57"/>
      <c r="H168" s="57"/>
      <c r="I168" s="57"/>
      <c r="J168" s="58"/>
      <c r="K168" s="24">
        <f>SUM(K160:K163)</f>
        <v>0</v>
      </c>
    </row>
    <row r="169" spans="1:11" ht="35.1" customHeight="1" x14ac:dyDescent="0.3">
      <c r="D169" s="3"/>
      <c r="E169" s="4"/>
      <c r="F169" s="5"/>
      <c r="G169" s="6"/>
      <c r="H169" s="6"/>
      <c r="I169" s="7"/>
      <c r="J169" s="8"/>
      <c r="K169" s="9" t="s">
        <v>0</v>
      </c>
    </row>
    <row r="170" spans="1:11" ht="35.1" customHeight="1" x14ac:dyDescent="0.3">
      <c r="A170" s="11" t="s">
        <v>1</v>
      </c>
      <c r="B170" s="11" t="s">
        <v>2</v>
      </c>
      <c r="C170" s="11" t="s">
        <v>3</v>
      </c>
      <c r="D170" s="12" t="s">
        <v>4</v>
      </c>
      <c r="E170" s="12" t="s">
        <v>5</v>
      </c>
      <c r="F170" s="13" t="s">
        <v>6</v>
      </c>
      <c r="G170" s="14" t="s">
        <v>20</v>
      </c>
      <c r="H170" s="14" t="s">
        <v>7</v>
      </c>
      <c r="I170" s="14" t="s">
        <v>8</v>
      </c>
      <c r="J170" s="15" t="s">
        <v>9</v>
      </c>
      <c r="K170" s="16" t="s">
        <v>10</v>
      </c>
    </row>
    <row r="171" spans="1:11" ht="35.1" customHeight="1" x14ac:dyDescent="0.3">
      <c r="A171" s="62" t="s">
        <v>25</v>
      </c>
      <c r="B171" s="62">
        <v>17</v>
      </c>
      <c r="C171" s="33" t="s">
        <v>67</v>
      </c>
      <c r="D171" s="17">
        <v>350</v>
      </c>
      <c r="E171" s="18">
        <f>D171/5280</f>
        <v>6.6287878787878785E-2</v>
      </c>
      <c r="F171" s="19">
        <v>26</v>
      </c>
      <c r="G171" s="20">
        <f>D171*F171/9</f>
        <v>1011.1111111111111</v>
      </c>
      <c r="H171" s="20"/>
      <c r="I171" s="19"/>
      <c r="J171" s="21"/>
      <c r="K171" s="21"/>
    </row>
    <row r="172" spans="1:11" ht="35.1" customHeight="1" x14ac:dyDescent="0.3">
      <c r="A172" s="63"/>
      <c r="B172" s="63"/>
      <c r="C172" s="59" t="s">
        <v>22</v>
      </c>
      <c r="D172" s="59"/>
      <c r="E172" s="59"/>
      <c r="F172" s="59"/>
      <c r="G172" s="59"/>
      <c r="H172" s="22" t="s">
        <v>11</v>
      </c>
      <c r="I172" s="23">
        <v>1</v>
      </c>
      <c r="J172" s="21"/>
      <c r="K172" s="24">
        <f>I172*J172</f>
        <v>0</v>
      </c>
    </row>
    <row r="173" spans="1:11" ht="35.1" customHeight="1" x14ac:dyDescent="0.3">
      <c r="A173" s="63"/>
      <c r="B173" s="63"/>
      <c r="C173" s="48" t="s">
        <v>23</v>
      </c>
      <c r="D173" s="49"/>
      <c r="E173" s="49"/>
      <c r="F173" s="49"/>
      <c r="G173" s="50"/>
      <c r="H173" s="25" t="s">
        <v>12</v>
      </c>
      <c r="I173" s="20">
        <f>ROUND(G171,0)</f>
        <v>1011</v>
      </c>
      <c r="J173" s="21"/>
      <c r="K173" s="24">
        <f t="shared" ref="K173:K177" si="17">J173*I173</f>
        <v>0</v>
      </c>
    </row>
    <row r="174" spans="1:11" ht="35.1" customHeight="1" x14ac:dyDescent="0.3">
      <c r="A174" s="63"/>
      <c r="B174" s="63"/>
      <c r="C174" s="48" t="s">
        <v>13</v>
      </c>
      <c r="D174" s="49"/>
      <c r="E174" s="49"/>
      <c r="F174" s="49"/>
      <c r="G174" s="50"/>
      <c r="H174" s="25" t="s">
        <v>12</v>
      </c>
      <c r="I174" s="20">
        <f>ROUND(G171,0)</f>
        <v>1011</v>
      </c>
      <c r="J174" s="21"/>
      <c r="K174" s="24">
        <f t="shared" si="17"/>
        <v>0</v>
      </c>
    </row>
    <row r="175" spans="1:11" ht="35.1" customHeight="1" x14ac:dyDescent="0.3">
      <c r="A175" s="63"/>
      <c r="B175" s="63"/>
      <c r="C175" s="48" t="s">
        <v>38</v>
      </c>
      <c r="D175" s="49"/>
      <c r="E175" s="49"/>
      <c r="F175" s="49"/>
      <c r="G175" s="50"/>
      <c r="H175" s="25" t="s">
        <v>14</v>
      </c>
      <c r="I175" s="20">
        <f>ROUND(D171,0)</f>
        <v>350</v>
      </c>
      <c r="J175" s="21"/>
      <c r="K175" s="24">
        <f t="shared" si="17"/>
        <v>0</v>
      </c>
    </row>
    <row r="176" spans="1:11" ht="35.1" customHeight="1" x14ac:dyDescent="0.3">
      <c r="A176" s="63"/>
      <c r="B176" s="63"/>
      <c r="C176" s="48" t="s">
        <v>24</v>
      </c>
      <c r="D176" s="49"/>
      <c r="E176" s="49"/>
      <c r="F176" s="49"/>
      <c r="G176" s="50"/>
      <c r="H176" s="22" t="s">
        <v>15</v>
      </c>
      <c r="I176" s="20">
        <f>ROUNDUP(G171*220/2000,0)</f>
        <v>112</v>
      </c>
      <c r="J176" s="21"/>
      <c r="K176" s="24">
        <f t="shared" si="17"/>
        <v>0</v>
      </c>
    </row>
    <row r="177" spans="1:13" ht="35.1" customHeight="1" x14ac:dyDescent="0.3">
      <c r="A177" s="63"/>
      <c r="B177" s="63"/>
      <c r="C177" s="48" t="s">
        <v>29</v>
      </c>
      <c r="D177" s="49"/>
      <c r="E177" s="49"/>
      <c r="F177" s="49"/>
      <c r="G177" s="50"/>
      <c r="H177" s="25" t="s">
        <v>15</v>
      </c>
      <c r="I177" s="34">
        <v>100</v>
      </c>
      <c r="J177" s="21"/>
      <c r="K177" s="24">
        <f t="shared" si="17"/>
        <v>0</v>
      </c>
    </row>
    <row r="178" spans="1:13" ht="35.1" customHeight="1" x14ac:dyDescent="0.3">
      <c r="A178" s="64"/>
      <c r="B178" s="64"/>
      <c r="C178" s="56" t="s">
        <v>17</v>
      </c>
      <c r="D178" s="57"/>
      <c r="E178" s="57"/>
      <c r="F178" s="57"/>
      <c r="G178" s="57"/>
      <c r="H178" s="57"/>
      <c r="I178" s="57"/>
      <c r="J178" s="58"/>
      <c r="K178" s="24">
        <f>SUM(K172:K177)</f>
        <v>0</v>
      </c>
    </row>
    <row r="179" spans="1:13" ht="35.1" customHeight="1" x14ac:dyDescent="0.3">
      <c r="A179" s="42"/>
      <c r="B179" s="42"/>
      <c r="C179" s="43"/>
      <c r="D179" s="54" t="s">
        <v>33</v>
      </c>
      <c r="E179" s="54"/>
      <c r="F179" s="54"/>
      <c r="G179" s="54"/>
      <c r="H179" s="54"/>
      <c r="I179" s="54"/>
      <c r="J179" s="55"/>
      <c r="K179" s="44">
        <f>K141+K132+K123+K113+K103+K91+K60+K49+K36+K26+K13+K80+K70+K150+K156</f>
        <v>0</v>
      </c>
    </row>
    <row r="181" spans="1:13" ht="35.1" customHeight="1" x14ac:dyDescent="0.3">
      <c r="M181" s="45"/>
    </row>
    <row r="182" spans="1:13" ht="35.1" customHeight="1" x14ac:dyDescent="0.3">
      <c r="M182" s="45"/>
    </row>
    <row r="183" spans="1:13" ht="35.1" customHeight="1" x14ac:dyDescent="0.3">
      <c r="M183" s="45"/>
    </row>
    <row r="184" spans="1:13" ht="35.1" customHeight="1" x14ac:dyDescent="0.3">
      <c r="M184" s="45"/>
    </row>
    <row r="186" spans="1:13" ht="35.1" customHeight="1" x14ac:dyDescent="0.3">
      <c r="M186" s="46"/>
    </row>
    <row r="190" spans="1:13" ht="35.1" customHeight="1" x14ac:dyDescent="0.3">
      <c r="M190" s="46"/>
    </row>
  </sheetData>
  <mergeCells count="162">
    <mergeCell ref="A171:A178"/>
    <mergeCell ref="B171:B178"/>
    <mergeCell ref="C172:G172"/>
    <mergeCell ref="C173:G173"/>
    <mergeCell ref="C174:G174"/>
    <mergeCell ref="C175:G175"/>
    <mergeCell ref="C176:G176"/>
    <mergeCell ref="C177:G177"/>
    <mergeCell ref="C178:J178"/>
    <mergeCell ref="A159:A168"/>
    <mergeCell ref="B159:B168"/>
    <mergeCell ref="C160:G160"/>
    <mergeCell ref="C161:G161"/>
    <mergeCell ref="C162:G162"/>
    <mergeCell ref="C163:G163"/>
    <mergeCell ref="C164:G164"/>
    <mergeCell ref="C165:G165"/>
    <mergeCell ref="C166:G166"/>
    <mergeCell ref="C167:G167"/>
    <mergeCell ref="C168:J168"/>
    <mergeCell ref="C11:G11"/>
    <mergeCell ref="C100:G100"/>
    <mergeCell ref="C101:G101"/>
    <mergeCell ref="A144:A150"/>
    <mergeCell ref="B144:B150"/>
    <mergeCell ref="C145:G145"/>
    <mergeCell ref="C146:G146"/>
    <mergeCell ref="C147:G147"/>
    <mergeCell ref="C150:J150"/>
    <mergeCell ref="A126:A132"/>
    <mergeCell ref="B126:B132"/>
    <mergeCell ref="C127:G127"/>
    <mergeCell ref="A135:A141"/>
    <mergeCell ref="B135:B141"/>
    <mergeCell ref="C136:G136"/>
    <mergeCell ref="C137:G137"/>
    <mergeCell ref="C138:G138"/>
    <mergeCell ref="C141:J141"/>
    <mergeCell ref="C139:G139"/>
    <mergeCell ref="C128:G128"/>
    <mergeCell ref="C129:G129"/>
    <mergeCell ref="C130:G130"/>
    <mergeCell ref="A39:A49"/>
    <mergeCell ref="C64:G64"/>
    <mergeCell ref="A153:A156"/>
    <mergeCell ref="B153:B156"/>
    <mergeCell ref="C154:G154"/>
    <mergeCell ref="C155:G155"/>
    <mergeCell ref="C156:J156"/>
    <mergeCell ref="C148:G148"/>
    <mergeCell ref="A83:A91"/>
    <mergeCell ref="B83:B91"/>
    <mergeCell ref="C98:G98"/>
    <mergeCell ref="C99:G99"/>
    <mergeCell ref="C103:J103"/>
    <mergeCell ref="C95:G95"/>
    <mergeCell ref="C96:G96"/>
    <mergeCell ref="C102:G102"/>
    <mergeCell ref="B106:B113"/>
    <mergeCell ref="C107:G107"/>
    <mergeCell ref="C108:G108"/>
    <mergeCell ref="C110:G110"/>
    <mergeCell ref="C111:G111"/>
    <mergeCell ref="C112:G112"/>
    <mergeCell ref="C97:G97"/>
    <mergeCell ref="C113:J113"/>
    <mergeCell ref="B94:B103"/>
    <mergeCell ref="A116:A123"/>
    <mergeCell ref="C89:G89"/>
    <mergeCell ref="C65:G65"/>
    <mergeCell ref="C66:G66"/>
    <mergeCell ref="C67:G67"/>
    <mergeCell ref="C68:G68"/>
    <mergeCell ref="C69:G69"/>
    <mergeCell ref="C58:G58"/>
    <mergeCell ref="C47:G47"/>
    <mergeCell ref="B39:B49"/>
    <mergeCell ref="C40:G40"/>
    <mergeCell ref="C41:G41"/>
    <mergeCell ref="C42:G42"/>
    <mergeCell ref="C43:G43"/>
    <mergeCell ref="C48:G48"/>
    <mergeCell ref="C49:J49"/>
    <mergeCell ref="C78:G78"/>
    <mergeCell ref="C70:J70"/>
    <mergeCell ref="C79:G79"/>
    <mergeCell ref="C80:J80"/>
    <mergeCell ref="C74:G74"/>
    <mergeCell ref="C75:G75"/>
    <mergeCell ref="C76:G76"/>
    <mergeCell ref="A63:A70"/>
    <mergeCell ref="B63:B70"/>
    <mergeCell ref="A16:A26"/>
    <mergeCell ref="B116:B123"/>
    <mergeCell ref="C117:G117"/>
    <mergeCell ref="C118:G118"/>
    <mergeCell ref="C120:G120"/>
    <mergeCell ref="C121:G121"/>
    <mergeCell ref="C122:G122"/>
    <mergeCell ref="C123:J123"/>
    <mergeCell ref="A52:A60"/>
    <mergeCell ref="B52:B60"/>
    <mergeCell ref="C53:G53"/>
    <mergeCell ref="C54:G54"/>
    <mergeCell ref="C56:G56"/>
    <mergeCell ref="C57:G57"/>
    <mergeCell ref="C59:G59"/>
    <mergeCell ref="C60:J60"/>
    <mergeCell ref="A94:A103"/>
    <mergeCell ref="C119:G119"/>
    <mergeCell ref="C109:G109"/>
    <mergeCell ref="A106:A113"/>
    <mergeCell ref="A73:A80"/>
    <mergeCell ref="B73:B80"/>
    <mergeCell ref="A3:A13"/>
    <mergeCell ref="C9:G9"/>
    <mergeCell ref="B3:B13"/>
    <mergeCell ref="C4:G4"/>
    <mergeCell ref="C5:G5"/>
    <mergeCell ref="C7:G7"/>
    <mergeCell ref="C13:J13"/>
    <mergeCell ref="C10:G10"/>
    <mergeCell ref="A29:A36"/>
    <mergeCell ref="B29:B36"/>
    <mergeCell ref="C30:G30"/>
    <mergeCell ref="C31:G31"/>
    <mergeCell ref="C33:G33"/>
    <mergeCell ref="C34:G34"/>
    <mergeCell ref="C36:J36"/>
    <mergeCell ref="B16:B26"/>
    <mergeCell ref="C17:G17"/>
    <mergeCell ref="C18:G18"/>
    <mergeCell ref="C19:G19"/>
    <mergeCell ref="C20:G20"/>
    <mergeCell ref="C21:G21"/>
    <mergeCell ref="C26:J26"/>
    <mergeCell ref="C22:G22"/>
    <mergeCell ref="C23:G23"/>
    <mergeCell ref="C24:G24"/>
    <mergeCell ref="C25:G25"/>
    <mergeCell ref="C149:G149"/>
    <mergeCell ref="C140:G140"/>
    <mergeCell ref="D179:J179"/>
    <mergeCell ref="C6:G6"/>
    <mergeCell ref="C32:G32"/>
    <mergeCell ref="C55:G55"/>
    <mergeCell ref="C8:G8"/>
    <mergeCell ref="C77:G77"/>
    <mergeCell ref="C131:G131"/>
    <mergeCell ref="C132:J132"/>
    <mergeCell ref="C35:G35"/>
    <mergeCell ref="C84:G84"/>
    <mergeCell ref="C85:G85"/>
    <mergeCell ref="C86:G86"/>
    <mergeCell ref="C87:G87"/>
    <mergeCell ref="C88:G88"/>
    <mergeCell ref="C90:G90"/>
    <mergeCell ref="C91:J91"/>
    <mergeCell ref="C44:G44"/>
    <mergeCell ref="C45:G45"/>
    <mergeCell ref="C46:G46"/>
    <mergeCell ref="C12:G12"/>
  </mergeCells>
  <pageMargins left="0.25" right="0.25" top="0.75" bottom="0.75" header="0.3" footer="0.3"/>
  <pageSetup scale="39" fitToHeight="0" orientation="portrait" r:id="rId1"/>
  <rowBreaks count="3" manualBreakCount="3">
    <brk id="49" max="10" man="1"/>
    <brk id="91" max="10" man="1"/>
    <brk id="13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2025-2</vt:lpstr>
      <vt:lpstr>'2025-2'!Print_Area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Kyle Wagner</dc:creator>
  <cp:lastModifiedBy>Mario Soto Luna</cp:lastModifiedBy>
  <cp:lastPrinted>2025-08-18T17:58:24Z</cp:lastPrinted>
  <dcterms:created xsi:type="dcterms:W3CDTF">2023-01-19T14:40:09Z</dcterms:created>
  <dcterms:modified xsi:type="dcterms:W3CDTF">2025-08-18T17:58:57Z</dcterms:modified>
</cp:coreProperties>
</file>